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.rodrigues\Downloads\"/>
    </mc:Choice>
  </mc:AlternateContent>
  <xr:revisionPtr revIDLastSave="0" documentId="8_{45A8AA52-FCDE-4B63-AEF5-25CB3534F32E}" xr6:coauthVersionLast="47" xr6:coauthVersionMax="47" xr10:uidLastSave="{00000000-0000-0000-0000-000000000000}"/>
  <bookViews>
    <workbookView xWindow="28680" yWindow="-120" windowWidth="19440" windowHeight="14880" xr2:uid="{8331AA3F-C9C6-4D38-8465-4CF03707B5C2}"/>
  </bookViews>
  <sheets>
    <sheet name="PREÇOS" sheetId="4" r:id="rId1"/>
    <sheet name="MEDIDAS" sheetId="5" r:id="rId2"/>
    <sheet name="CMV E VIABILIDADE" sheetId="6" r:id="rId3"/>
    <sheet name="TRIBUTAÇÃO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30" i="6" l="1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O16" i="6"/>
  <c r="AO17" i="6"/>
  <c r="AO18" i="6"/>
  <c r="AO19" i="6"/>
  <c r="AO20" i="6"/>
  <c r="AO21" i="6"/>
  <c r="AO22" i="6"/>
  <c r="AO23" i="6"/>
  <c r="AO24" i="6"/>
  <c r="AO25" i="6"/>
  <c r="AO26" i="6"/>
  <c r="AO27" i="6"/>
  <c r="AO28" i="6"/>
  <c r="AO29" i="6"/>
  <c r="AO30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M15" i="6"/>
  <c r="AT15" i="6" s="1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Q13" i="5"/>
  <c r="Q14" i="5"/>
  <c r="Q15" i="5"/>
  <c r="Q16" i="5"/>
  <c r="Q17" i="5"/>
  <c r="Q18" i="5"/>
  <c r="Q19" i="5"/>
  <c r="Q20" i="5"/>
  <c r="Q21" i="5"/>
  <c r="P13" i="5"/>
  <c r="P14" i="5"/>
  <c r="P15" i="5"/>
  <c r="P16" i="5"/>
  <c r="P17" i="5"/>
  <c r="P18" i="5"/>
  <c r="P19" i="5"/>
  <c r="P20" i="5"/>
  <c r="P21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X15" i="4"/>
  <c r="Y15" i="4"/>
  <c r="X16" i="4"/>
  <c r="Y16" i="4"/>
  <c r="X17" i="4"/>
  <c r="Y17" i="4"/>
  <c r="X18" i="4"/>
  <c r="Y18" i="4"/>
  <c r="X19" i="4"/>
  <c r="Y19" i="4"/>
  <c r="X20" i="4"/>
  <c r="Y20" i="4"/>
  <c r="X21" i="4"/>
  <c r="Y21" i="4"/>
  <c r="X22" i="4"/>
  <c r="Y22" i="4"/>
  <c r="X23" i="4"/>
  <c r="Y23" i="4"/>
  <c r="X24" i="4"/>
  <c r="Y24" i="4"/>
  <c r="T15" i="4"/>
  <c r="U15" i="4"/>
  <c r="T16" i="4"/>
  <c r="U16" i="4"/>
  <c r="T17" i="4"/>
  <c r="U17" i="4"/>
  <c r="T18" i="4"/>
  <c r="U18" i="4"/>
  <c r="T19" i="4"/>
  <c r="U19" i="4"/>
  <c r="T20" i="4"/>
  <c r="U20" i="4"/>
  <c r="T21" i="4"/>
  <c r="U21" i="4"/>
  <c r="T22" i="4"/>
  <c r="U22" i="4"/>
  <c r="T23" i="4"/>
  <c r="U23" i="4"/>
  <c r="P15" i="4"/>
  <c r="Q15" i="4"/>
  <c r="P16" i="4"/>
  <c r="Q16" i="4"/>
  <c r="P17" i="4"/>
  <c r="Q17" i="4"/>
  <c r="P18" i="4"/>
  <c r="Q18" i="4"/>
  <c r="P19" i="4"/>
  <c r="Q19" i="4"/>
  <c r="P20" i="4"/>
  <c r="Q20" i="4"/>
  <c r="P21" i="4"/>
  <c r="Q21" i="4"/>
  <c r="P22" i="4"/>
  <c r="Q22" i="4"/>
  <c r="P23" i="4"/>
  <c r="Q23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H15" i="4"/>
  <c r="I15" i="4"/>
  <c r="H16" i="4"/>
  <c r="I16" i="4"/>
  <c r="H17" i="4"/>
  <c r="I17" i="4"/>
  <c r="H18" i="4"/>
  <c r="I18" i="4"/>
  <c r="H19" i="4"/>
  <c r="I19" i="4"/>
  <c r="H20" i="4"/>
  <c r="I20" i="4"/>
  <c r="H21" i="4"/>
  <c r="I21" i="4"/>
  <c r="H22" i="4"/>
  <c r="I2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45" i="7"/>
  <c r="E44" i="7"/>
  <c r="E43" i="7"/>
  <c r="E56" i="7"/>
  <c r="E55" i="7"/>
  <c r="E54" i="7"/>
  <c r="E53" i="7"/>
  <c r="E52" i="7"/>
  <c r="E51" i="7"/>
  <c r="E50" i="7"/>
  <c r="E49" i="7"/>
  <c r="E48" i="7"/>
  <c r="E47" i="7"/>
  <c r="E46" i="7"/>
  <c r="E42" i="7"/>
  <c r="E41" i="7"/>
  <c r="E40" i="7"/>
  <c r="E39" i="7"/>
  <c r="E38" i="7"/>
  <c r="E37" i="7"/>
  <c r="E36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AC66" i="7"/>
  <c r="AE66" i="7" s="1"/>
  <c r="U66" i="7"/>
  <c r="AG66" i="7" s="1"/>
  <c r="AH66" i="7" s="1"/>
  <c r="N66" i="7"/>
  <c r="P66" i="7" s="1"/>
  <c r="AC65" i="7"/>
  <c r="AE65" i="7" s="1"/>
  <c r="U65" i="7"/>
  <c r="AG65" i="7" s="1"/>
  <c r="AH65" i="7" s="1"/>
  <c r="N65" i="7"/>
  <c r="P65" i="7" s="1"/>
  <c r="AC64" i="7"/>
  <c r="AE64" i="7" s="1"/>
  <c r="U64" i="7"/>
  <c r="AG64" i="7" s="1"/>
  <c r="AH64" i="7" s="1"/>
  <c r="N64" i="7"/>
  <c r="P64" i="7" s="1"/>
  <c r="AC63" i="7"/>
  <c r="AE63" i="7" s="1"/>
  <c r="U63" i="7"/>
  <c r="AG63" i="7" s="1"/>
  <c r="AH63" i="7" s="1"/>
  <c r="N63" i="7"/>
  <c r="P63" i="7" s="1"/>
  <c r="AC62" i="7"/>
  <c r="AE62" i="7" s="1"/>
  <c r="U62" i="7"/>
  <c r="AG62" i="7" s="1"/>
  <c r="AH62" i="7" s="1"/>
  <c r="N62" i="7"/>
  <c r="P62" i="7" s="1"/>
  <c r="AC61" i="7"/>
  <c r="AE61" i="7" s="1"/>
  <c r="U61" i="7"/>
  <c r="AG61" i="7" s="1"/>
  <c r="AH61" i="7" s="1"/>
  <c r="N61" i="7"/>
  <c r="P61" i="7" s="1"/>
  <c r="AC56" i="7"/>
  <c r="AE56" i="7" s="1"/>
  <c r="U56" i="7"/>
  <c r="AG56" i="7" s="1"/>
  <c r="AH56" i="7" s="1"/>
  <c r="N56" i="7"/>
  <c r="AC55" i="7"/>
  <c r="AE55" i="7" s="1"/>
  <c r="U55" i="7"/>
  <c r="AG55" i="7" s="1"/>
  <c r="AH55" i="7" s="1"/>
  <c r="N55" i="7"/>
  <c r="P55" i="7" s="1"/>
  <c r="AC54" i="7"/>
  <c r="AE54" i="7" s="1"/>
  <c r="U54" i="7"/>
  <c r="AG54" i="7" s="1"/>
  <c r="AH54" i="7" s="1"/>
  <c r="N54" i="7"/>
  <c r="AC53" i="7"/>
  <c r="AE53" i="7" s="1"/>
  <c r="U53" i="7"/>
  <c r="AG53" i="7" s="1"/>
  <c r="AH53" i="7" s="1"/>
  <c r="N53" i="7"/>
  <c r="P53" i="7" s="1"/>
  <c r="AC52" i="7"/>
  <c r="AE52" i="7" s="1"/>
  <c r="U52" i="7"/>
  <c r="AG52" i="7" s="1"/>
  <c r="AH52" i="7" s="1"/>
  <c r="N52" i="7"/>
  <c r="AC36" i="7"/>
  <c r="AE36" i="7" s="1"/>
  <c r="U36" i="7"/>
  <c r="AG36" i="7" s="1"/>
  <c r="AH36" i="7" s="1"/>
  <c r="N36" i="7"/>
  <c r="P36" i="7" s="1"/>
  <c r="AC31" i="7"/>
  <c r="AE31" i="7" s="1"/>
  <c r="U31" i="7"/>
  <c r="AH31" i="7" s="1"/>
  <c r="O31" i="7"/>
  <c r="N31" i="7"/>
  <c r="AC30" i="7"/>
  <c r="AE30" i="7" s="1"/>
  <c r="U30" i="7"/>
  <c r="AH30" i="7" s="1"/>
  <c r="O30" i="7"/>
  <c r="N30" i="7"/>
  <c r="AC29" i="7"/>
  <c r="AE29" i="7" s="1"/>
  <c r="U29" i="7"/>
  <c r="AH29" i="7" s="1"/>
  <c r="O29" i="7"/>
  <c r="N29" i="7"/>
  <c r="P29" i="7" s="1"/>
  <c r="AC28" i="7"/>
  <c r="AE28" i="7" s="1"/>
  <c r="U28" i="7"/>
  <c r="AH28" i="7" s="1"/>
  <c r="O28" i="7"/>
  <c r="N28" i="7"/>
  <c r="AC27" i="7"/>
  <c r="AE27" i="7" s="1"/>
  <c r="U27" i="7"/>
  <c r="AH27" i="7" s="1"/>
  <c r="O27" i="7"/>
  <c r="N27" i="7"/>
  <c r="AC11" i="7"/>
  <c r="AE11" i="7" s="1"/>
  <c r="U11" i="7"/>
  <c r="AH11" i="7" s="1"/>
  <c r="O11" i="7"/>
  <c r="N11" i="7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AF25" i="6"/>
  <c r="AF26" i="6"/>
  <c r="AF27" i="6"/>
  <c r="AF28" i="6"/>
  <c r="AF29" i="6"/>
  <c r="AF30" i="6"/>
  <c r="AF10" i="6"/>
  <c r="AT22" i="6"/>
  <c r="AG22" i="6"/>
  <c r="AT21" i="6"/>
  <c r="AG21" i="6"/>
  <c r="AT20" i="6"/>
  <c r="AG20" i="6"/>
  <c r="AG19" i="6"/>
  <c r="AG18" i="6"/>
  <c r="AT17" i="6"/>
  <c r="AG17" i="6"/>
  <c r="AO15" i="6"/>
  <c r="AN15" i="6"/>
  <c r="AK15" i="6"/>
  <c r="AG15" i="6"/>
  <c r="AT14" i="6"/>
  <c r="AV14" i="6" s="1"/>
  <c r="AO14" i="6"/>
  <c r="AN14" i="6"/>
  <c r="AM14" i="6"/>
  <c r="AK14" i="6"/>
  <c r="AG14" i="6"/>
  <c r="AO13" i="6"/>
  <c r="AN13" i="6"/>
  <c r="AM13" i="6"/>
  <c r="AT13" i="6" s="1"/>
  <c r="AK13" i="6"/>
  <c r="AG13" i="6"/>
  <c r="AO12" i="6"/>
  <c r="AN12" i="6"/>
  <c r="AM12" i="6"/>
  <c r="AT12" i="6" s="1"/>
  <c r="AK12" i="6"/>
  <c r="AG12" i="6"/>
  <c r="AT11" i="6"/>
  <c r="AV11" i="6" s="1"/>
  <c r="AO11" i="6"/>
  <c r="AN11" i="6"/>
  <c r="AM11" i="6"/>
  <c r="AK11" i="6"/>
  <c r="AG11" i="6"/>
  <c r="AS10" i="6"/>
  <c r="AO10" i="6"/>
  <c r="AN10" i="6"/>
  <c r="AM10" i="6"/>
  <c r="AT10" i="6" s="1"/>
  <c r="AK10" i="6"/>
  <c r="AG10" i="6"/>
  <c r="AV22" i="6" l="1"/>
  <c r="AZ22" i="6" s="1"/>
  <c r="AT18" i="6"/>
  <c r="AU18" i="6" s="1"/>
  <c r="AT19" i="6"/>
  <c r="AV19" i="6" s="1"/>
  <c r="AJ63" i="7"/>
  <c r="AK63" i="7" s="1"/>
  <c r="AJ30" i="7"/>
  <c r="AK30" i="7" s="1"/>
  <c r="P28" i="7"/>
  <c r="AJ31" i="7"/>
  <c r="AK31" i="7" s="1"/>
  <c r="AJ54" i="7"/>
  <c r="AK54" i="7" s="1"/>
  <c r="P54" i="7"/>
  <c r="AJ29" i="7"/>
  <c r="AK29" i="7" s="1"/>
  <c r="P27" i="7"/>
  <c r="P11" i="7"/>
  <c r="P52" i="7"/>
  <c r="AJ36" i="7"/>
  <c r="AK36" i="7" s="1"/>
  <c r="AJ11" i="7"/>
  <c r="AK11" i="7" s="1"/>
  <c r="P30" i="7"/>
  <c r="AJ52" i="7"/>
  <c r="AK52" i="7" s="1"/>
  <c r="P31" i="7"/>
  <c r="AJ65" i="7"/>
  <c r="AK65" i="7" s="1"/>
  <c r="AJ62" i="7"/>
  <c r="AK62" i="7" s="1"/>
  <c r="P56" i="7"/>
  <c r="AJ66" i="7"/>
  <c r="AK66" i="7" s="1"/>
  <c r="AJ27" i="7"/>
  <c r="AK27" i="7" s="1"/>
  <c r="AJ64" i="7"/>
  <c r="AK64" i="7" s="1"/>
  <c r="AJ61" i="7"/>
  <c r="AK61" i="7" s="1"/>
  <c r="AJ55" i="7"/>
  <c r="AK55" i="7" s="1"/>
  <c r="AJ28" i="7"/>
  <c r="AK28" i="7" s="1"/>
  <c r="AJ56" i="7"/>
  <c r="AK56" i="7" s="1"/>
  <c r="AJ53" i="7"/>
  <c r="AK53" i="7" s="1"/>
  <c r="AV10" i="6"/>
  <c r="AU10" i="6"/>
  <c r="BF10" i="6" s="1"/>
  <c r="BA22" i="6"/>
  <c r="AY22" i="6"/>
  <c r="AW22" i="6"/>
  <c r="AX22" i="6" s="1"/>
  <c r="BH22" i="6" s="1"/>
  <c r="AV12" i="6"/>
  <c r="AU12" i="6"/>
  <c r="BF12" i="6" s="1"/>
  <c r="AU21" i="6"/>
  <c r="AV21" i="6"/>
  <c r="AU13" i="6"/>
  <c r="AV13" i="6"/>
  <c r="AU15" i="6"/>
  <c r="AV15" i="6"/>
  <c r="AV17" i="6"/>
  <c r="AU17" i="6"/>
  <c r="BF17" i="6" s="1"/>
  <c r="AY14" i="6"/>
  <c r="AW14" i="6"/>
  <c r="AX14" i="6"/>
  <c r="BH14" i="6" s="1"/>
  <c r="AY11" i="6"/>
  <c r="AW11" i="6"/>
  <c r="AU20" i="6"/>
  <c r="AV20" i="6"/>
  <c r="AU11" i="6"/>
  <c r="BF11" i="6" s="1"/>
  <c r="AU22" i="6"/>
  <c r="AU14" i="6"/>
  <c r="BF14" i="6" s="1"/>
  <c r="BF22" i="6" l="1"/>
  <c r="AV18" i="6"/>
  <c r="BF18" i="6" s="1"/>
  <c r="AU19" i="6"/>
  <c r="BF19" i="6" s="1"/>
  <c r="BF21" i="6"/>
  <c r="BJ22" i="6"/>
  <c r="BI22" i="6"/>
  <c r="BF15" i="6"/>
  <c r="BF20" i="6"/>
  <c r="BF13" i="6"/>
  <c r="BA21" i="6"/>
  <c r="AZ21" i="6"/>
  <c r="AW21" i="6"/>
  <c r="AY21" i="6"/>
  <c r="AZ18" i="6"/>
  <c r="AY18" i="6"/>
  <c r="AW18" i="6"/>
  <c r="AX18" i="6" s="1"/>
  <c r="BH18" i="6" s="1"/>
  <c r="AZ11" i="6"/>
  <c r="BA11" i="6"/>
  <c r="BJ11" i="6" s="1"/>
  <c r="AZ19" i="6"/>
  <c r="AW19" i="6"/>
  <c r="AX19" i="6" s="1"/>
  <c r="BH19" i="6" s="1"/>
  <c r="AY19" i="6"/>
  <c r="BA19" i="6"/>
  <c r="BJ19" i="6" s="1"/>
  <c r="BA15" i="6"/>
  <c r="BJ15" i="6" s="1"/>
  <c r="AZ15" i="6"/>
  <c r="BI15" i="6" s="1"/>
  <c r="BA14" i="6"/>
  <c r="BJ14" i="6" s="1"/>
  <c r="AZ14" i="6"/>
  <c r="BA17" i="6"/>
  <c r="AZ17" i="6"/>
  <c r="AY17" i="6"/>
  <c r="AW17" i="6"/>
  <c r="AW20" i="6"/>
  <c r="AX20" i="6" s="1"/>
  <c r="BH20" i="6" s="1"/>
  <c r="AY20" i="6"/>
  <c r="BA20" i="6"/>
  <c r="BJ20" i="6" s="1"/>
  <c r="AZ20" i="6"/>
  <c r="BI20" i="6" s="1"/>
  <c r="AX11" i="6"/>
  <c r="BH11" i="6" s="1"/>
  <c r="AW13" i="6"/>
  <c r="AY13" i="6"/>
  <c r="AZ10" i="6"/>
  <c r="BI10" i="6" s="1"/>
  <c r="BA10" i="6"/>
  <c r="AZ12" i="6"/>
  <c r="BA12" i="6"/>
  <c r="AW12" i="6"/>
  <c r="AX12" i="6" s="1"/>
  <c r="BH12" i="6" s="1"/>
  <c r="AY12" i="6"/>
  <c r="BB22" i="6"/>
  <c r="AW15" i="6"/>
  <c r="AY15" i="6"/>
  <c r="AX15" i="6"/>
  <c r="BH15" i="6" s="1"/>
  <c r="AZ13" i="6"/>
  <c r="BI13" i="6" s="1"/>
  <c r="BA13" i="6"/>
  <c r="BJ13" i="6" s="1"/>
  <c r="AY10" i="6"/>
  <c r="AW10" i="6"/>
  <c r="AX10" i="6" s="1"/>
  <c r="BH10" i="6" s="1"/>
  <c r="BA18" i="6" l="1"/>
  <c r="BB18" i="6" s="1"/>
  <c r="BK18" i="6" s="1"/>
  <c r="BI18" i="6"/>
  <c r="BB17" i="6"/>
  <c r="BK17" i="6" s="1"/>
  <c r="BB21" i="6"/>
  <c r="BC21" i="6" s="1"/>
  <c r="BE21" i="6" s="1"/>
  <c r="BI21" i="6"/>
  <c r="BJ21" i="6"/>
  <c r="BB20" i="6"/>
  <c r="BC20" i="6" s="1"/>
  <c r="BE20" i="6" s="1"/>
  <c r="BI19" i="6"/>
  <c r="BJ12" i="6"/>
  <c r="BB10" i="6"/>
  <c r="BC10" i="6" s="1"/>
  <c r="BE10" i="6" s="1"/>
  <c r="BI17" i="6"/>
  <c r="BJ10" i="6"/>
  <c r="BJ17" i="6"/>
  <c r="BB11" i="6"/>
  <c r="BI11" i="6"/>
  <c r="BB12" i="6"/>
  <c r="BI12" i="6"/>
  <c r="BB14" i="6"/>
  <c r="BI14" i="6"/>
  <c r="BB13" i="6"/>
  <c r="BB15" i="6"/>
  <c r="BC22" i="6"/>
  <c r="BE22" i="6" s="1"/>
  <c r="BK22" i="6"/>
  <c r="BB19" i="6"/>
  <c r="AX17" i="6"/>
  <c r="BH17" i="6" s="1"/>
  <c r="AX21" i="6"/>
  <c r="BH21" i="6" s="1"/>
  <c r="AX13" i="6"/>
  <c r="BH13" i="6" s="1"/>
  <c r="BJ18" i="6" l="1"/>
  <c r="BC17" i="6"/>
  <c r="BE17" i="6" s="1"/>
  <c r="BK10" i="6"/>
  <c r="BK20" i="6"/>
  <c r="BC18" i="6"/>
  <c r="BE18" i="6" s="1"/>
  <c r="BK21" i="6"/>
  <c r="BC19" i="6"/>
  <c r="BE19" i="6" s="1"/>
  <c r="BK19" i="6"/>
  <c r="BC12" i="6"/>
  <c r="BE12" i="6" s="1"/>
  <c r="BK12" i="6"/>
  <c r="BC11" i="6"/>
  <c r="BE11" i="6" s="1"/>
  <c r="BK11" i="6"/>
  <c r="BC15" i="6"/>
  <c r="BE15" i="6" s="1"/>
  <c r="BK15" i="6"/>
  <c r="BC13" i="6"/>
  <c r="BE13" i="6" s="1"/>
  <c r="BK13" i="6"/>
  <c r="BC14" i="6"/>
  <c r="BE14" i="6" s="1"/>
  <c r="BK14" i="6"/>
  <c r="C7" i="6" l="1"/>
  <c r="C7" i="5"/>
  <c r="Q11" i="4"/>
  <c r="M12" i="4" l="1"/>
  <c r="M13" i="4"/>
  <c r="M14" i="4"/>
  <c r="M23" i="4"/>
  <c r="M24" i="4"/>
  <c r="M25" i="4"/>
  <c r="M26" i="4"/>
  <c r="M27" i="4"/>
  <c r="M28" i="4"/>
  <c r="M29" i="4"/>
  <c r="M30" i="4"/>
  <c r="M31" i="4"/>
  <c r="M11" i="4"/>
  <c r="I12" i="4"/>
  <c r="I13" i="4"/>
  <c r="I14" i="4"/>
  <c r="I23" i="4"/>
  <c r="I24" i="4"/>
  <c r="I25" i="4"/>
  <c r="I26" i="4"/>
  <c r="I27" i="4"/>
  <c r="I28" i="4"/>
  <c r="I29" i="4"/>
  <c r="I30" i="4"/>
  <c r="I31" i="4"/>
  <c r="I11" i="4"/>
  <c r="B11" i="5" l="1"/>
  <c r="B26" i="5"/>
  <c r="B27" i="5"/>
  <c r="B28" i="5"/>
  <c r="B29" i="5"/>
  <c r="B30" i="5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J12" i="5"/>
  <c r="J10" i="5"/>
  <c r="X12" i="4"/>
  <c r="X13" i="4"/>
  <c r="X14" i="4"/>
  <c r="X25" i="4"/>
  <c r="X26" i="4"/>
  <c r="X27" i="4"/>
  <c r="X28" i="4"/>
  <c r="X29" i="4"/>
  <c r="X30" i="4"/>
  <c r="X31" i="4"/>
  <c r="X11" i="4"/>
  <c r="T12" i="4"/>
  <c r="T13" i="4"/>
  <c r="T14" i="4"/>
  <c r="T24" i="4"/>
  <c r="T25" i="4"/>
  <c r="T26" i="4"/>
  <c r="T27" i="4"/>
  <c r="T28" i="4"/>
  <c r="T29" i="4"/>
  <c r="T30" i="4"/>
  <c r="T31" i="4"/>
  <c r="T11" i="4"/>
  <c r="P12" i="4"/>
  <c r="P13" i="4"/>
  <c r="P14" i="4"/>
  <c r="P24" i="4"/>
  <c r="P25" i="4"/>
  <c r="P26" i="4"/>
  <c r="P27" i="4"/>
  <c r="P28" i="4"/>
  <c r="P29" i="4"/>
  <c r="P30" i="4"/>
  <c r="P31" i="4"/>
  <c r="P11" i="4"/>
  <c r="L12" i="4"/>
  <c r="L13" i="4"/>
  <c r="L14" i="4"/>
  <c r="L23" i="4"/>
  <c r="L24" i="4"/>
  <c r="L25" i="4"/>
  <c r="L26" i="4"/>
  <c r="L27" i="4"/>
  <c r="L28" i="4"/>
  <c r="L29" i="4"/>
  <c r="L30" i="4"/>
  <c r="L31" i="4"/>
  <c r="L11" i="4"/>
  <c r="H12" i="4"/>
  <c r="H13" i="4"/>
  <c r="H14" i="4"/>
  <c r="H23" i="4"/>
  <c r="H24" i="4"/>
  <c r="H25" i="4"/>
  <c r="H26" i="4"/>
  <c r="H27" i="4"/>
  <c r="H28" i="4"/>
  <c r="H29" i="4"/>
  <c r="H30" i="4"/>
  <c r="H31" i="4"/>
  <c r="H11" i="4"/>
  <c r="C10" i="4"/>
  <c r="E11" i="4"/>
  <c r="C30" i="6"/>
  <c r="C29" i="6"/>
  <c r="C28" i="6"/>
  <c r="C27" i="6"/>
  <c r="C26" i="6"/>
  <c r="C12" i="6"/>
  <c r="C11" i="6"/>
  <c r="C10" i="6"/>
  <c r="P30" i="5"/>
  <c r="Q30" i="5" s="1"/>
  <c r="P29" i="5"/>
  <c r="Q29" i="5" s="1"/>
  <c r="P28" i="5"/>
  <c r="Q28" i="5" s="1"/>
  <c r="P27" i="5"/>
  <c r="Q27" i="5" s="1"/>
  <c r="P26" i="5"/>
  <c r="Q26" i="5" s="1"/>
  <c r="P25" i="5"/>
  <c r="Q25" i="5" s="1"/>
  <c r="P24" i="5"/>
  <c r="Q24" i="5" s="1"/>
  <c r="P23" i="5"/>
  <c r="Q23" i="5" s="1"/>
  <c r="P22" i="5"/>
  <c r="P12" i="5"/>
  <c r="Q12" i="5" s="1"/>
  <c r="P11" i="5"/>
  <c r="P10" i="5"/>
  <c r="J11" i="5"/>
  <c r="J26" i="5"/>
  <c r="J27" i="5"/>
  <c r="J28" i="5"/>
  <c r="J29" i="5"/>
  <c r="J30" i="5"/>
  <c r="B10" i="5"/>
  <c r="Y31" i="4"/>
  <c r="Y30" i="4"/>
  <c r="Y29" i="4"/>
  <c r="Y28" i="4"/>
  <c r="Y27" i="4"/>
  <c r="Y26" i="4"/>
  <c r="Y25" i="4"/>
  <c r="Y14" i="4"/>
  <c r="Y13" i="4"/>
  <c r="Y12" i="4"/>
  <c r="Y11" i="4"/>
  <c r="U31" i="4"/>
  <c r="U30" i="4"/>
  <c r="U29" i="4"/>
  <c r="U28" i="4"/>
  <c r="U27" i="4"/>
  <c r="U26" i="4"/>
  <c r="U25" i="4"/>
  <c r="U24" i="4"/>
  <c r="U14" i="4"/>
  <c r="U13" i="4"/>
  <c r="U12" i="4"/>
  <c r="U11" i="4"/>
  <c r="Q31" i="4"/>
  <c r="Q30" i="4"/>
  <c r="Q29" i="4"/>
  <c r="Q28" i="4"/>
  <c r="Q27" i="4"/>
  <c r="Q26" i="4"/>
  <c r="Q25" i="4"/>
  <c r="Q24" i="4"/>
  <c r="Q14" i="4"/>
  <c r="Q13" i="4"/>
  <c r="Q12" i="4"/>
  <c r="Q22" i="5" l="1"/>
  <c r="Q11" i="5"/>
  <c r="Q10" i="5"/>
</calcChain>
</file>

<file path=xl/sharedStrings.xml><?xml version="1.0" encoding="utf-8"?>
<sst xmlns="http://schemas.openxmlformats.org/spreadsheetml/2006/main" count="237" uniqueCount="123">
  <si>
    <t>FORMULÁRIO</t>
  </si>
  <si>
    <t>Identificação</t>
  </si>
  <si>
    <t>FOR-MKT-002</t>
  </si>
  <si>
    <t>Versão</t>
  </si>
  <si>
    <t>Volume</t>
  </si>
  <si>
    <t>Preço ml</t>
  </si>
  <si>
    <t>Desenvolvimento Produto</t>
  </si>
  <si>
    <t>Item</t>
  </si>
  <si>
    <t>Concorrentes</t>
  </si>
  <si>
    <t>Comparativo</t>
  </si>
  <si>
    <t>PREVIABILIDADE FINANCEIRA - MEDIDAS</t>
  </si>
  <si>
    <t>QTD. Coletivo</t>
  </si>
  <si>
    <t>Altura</t>
  </si>
  <si>
    <t>Largura</t>
  </si>
  <si>
    <t>Comprimento</t>
  </si>
  <si>
    <t>Peso Líquido</t>
  </si>
  <si>
    <t>Peso Bruto</t>
  </si>
  <si>
    <t>Total Caixa Master</t>
  </si>
  <si>
    <t>Fornecedor de Origem</t>
  </si>
  <si>
    <t>Arredondamento</t>
  </si>
  <si>
    <t>Volume cm³</t>
  </si>
  <si>
    <t>Destino</t>
  </si>
  <si>
    <t>VIABILIDADE FINANCEIRA - MEDIDAS</t>
  </si>
  <si>
    <t>PROJETO:</t>
  </si>
  <si>
    <t>Importado</t>
  </si>
  <si>
    <t>Descrição Item</t>
  </si>
  <si>
    <t>Cód. Item</t>
  </si>
  <si>
    <t>NCM</t>
  </si>
  <si>
    <t>IRPJ</t>
  </si>
  <si>
    <t>ICMS</t>
  </si>
  <si>
    <t>PIS / COFINS</t>
  </si>
  <si>
    <t>ICMS-ST</t>
  </si>
  <si>
    <t>IPI</t>
  </si>
  <si>
    <t>PIS / CONFINS
Tributação</t>
  </si>
  <si>
    <t>Preço s/ Impostos</t>
  </si>
  <si>
    <t>FOB</t>
  </si>
  <si>
    <t>Preço com Impostos PIS, CONFINS, ICMS</t>
  </si>
  <si>
    <t>Preço com Impostos PIS, CONFINS, ICMS, IPI</t>
  </si>
  <si>
    <t>CMV CALCULADO</t>
  </si>
  <si>
    <t>CHECK FOB</t>
  </si>
  <si>
    <t>CMV ACUMULADO + FRETE</t>
  </si>
  <si>
    <t>PREÇO PDV - SP</t>
  </si>
  <si>
    <t>ICMS-ST
% FINAL
SP</t>
  </si>
  <si>
    <t>T_PREÇO
MAESTRAL
R$</t>
  </si>
  <si>
    <t>Desc PDV</t>
  </si>
  <si>
    <t>MARK-UP
EDITAVEL</t>
  </si>
  <si>
    <t>PREÇO PDV  
CALCULADO</t>
  </si>
  <si>
    <t>PREÇO PDV
EDITAVEL</t>
  </si>
  <si>
    <t>CHECK PDV</t>
  </si>
  <si>
    <t>MARGEM
MARKETING</t>
  </si>
  <si>
    <t>ICMS 
INTERNO - SP</t>
  </si>
  <si>
    <r>
      <rPr>
        <b/>
        <sz val="10"/>
        <color rgb="FFFF0000"/>
        <rFont val="Arial"/>
        <family val="2"/>
      </rPr>
      <t>CHECK
MANUAL</t>
    </r>
    <r>
      <rPr>
        <b/>
        <sz val="10"/>
        <rFont val="Arial"/>
        <family val="2"/>
      </rPr>
      <t xml:space="preserve"> 
TP MAE</t>
    </r>
  </si>
  <si>
    <t>Concorrente 1</t>
  </si>
  <si>
    <t>Concorrente 2</t>
  </si>
  <si>
    <t>Concorrente 3</t>
  </si>
  <si>
    <t>Concorrente 4</t>
  </si>
  <si>
    <t>Concorrente 5</t>
  </si>
  <si>
    <t>IMPOSTOS</t>
  </si>
  <si>
    <t>INFORMAÇÕES VIABILIDADE</t>
  </si>
  <si>
    <t>VISÃO VIABILIDADE</t>
  </si>
  <si>
    <t>Origem</t>
  </si>
  <si>
    <t>ICMS
Tributação</t>
  </si>
  <si>
    <t>IPI 
Tributação</t>
  </si>
  <si>
    <t>IPI
%</t>
  </si>
  <si>
    <t>ICMS
%</t>
  </si>
  <si>
    <t>P/C
%</t>
  </si>
  <si>
    <t>DESC
 %</t>
  </si>
  <si>
    <t>COM.
%</t>
  </si>
  <si>
    <t>FRETE
%</t>
  </si>
  <si>
    <t>MKT
%</t>
  </si>
  <si>
    <t>CMV 
R$</t>
  </si>
  <si>
    <t>TP Belliz  
R$</t>
  </si>
  <si>
    <t>PV BASE</t>
  </si>
  <si>
    <t>PV c/ DESC R$</t>
  </si>
  <si>
    <t>IMPOSTOS
R$</t>
  </si>
  <si>
    <t>RECEITA LÍQUIDA R$</t>
  </si>
  <si>
    <t>COMISSÃO
R$</t>
  </si>
  <si>
    <t>FRETE
R$</t>
  </si>
  <si>
    <t>MKT
R$</t>
  </si>
  <si>
    <t>MC
R$</t>
  </si>
  <si>
    <t>MC 3
%</t>
  </si>
  <si>
    <t>VENDA (BELLIZ PARA MAESTRAL)</t>
  </si>
  <si>
    <t xml:space="preserve">Tributação Importação </t>
  </si>
  <si>
    <t>Impostos -Venda Belliz para SP</t>
  </si>
  <si>
    <t>Cálculo MVA Ajustada</t>
  </si>
  <si>
    <t>Cálculo da ST Final</t>
  </si>
  <si>
    <t>UF Origem
(Estrangeira)</t>
  </si>
  <si>
    <t>UF Destino
(ES)</t>
  </si>
  <si>
    <t>Projeto</t>
  </si>
  <si>
    <t xml:space="preserve">Descrição do Produto </t>
  </si>
  <si>
    <t>Descrição TIPI</t>
  </si>
  <si>
    <t>Valor Base</t>
  </si>
  <si>
    <t>I.I</t>
  </si>
  <si>
    <t>PIS 
Imp.</t>
  </si>
  <si>
    <t>COFINS Imp.</t>
  </si>
  <si>
    <t>Red. Bs ICMS-OP</t>
  </si>
  <si>
    <t>Bs do ICMS-OP</t>
  </si>
  <si>
    <t>Aliquota Destaque</t>
  </si>
  <si>
    <t>Aliquota Efetiva</t>
  </si>
  <si>
    <t>MVA Original</t>
  </si>
  <si>
    <t>Aliq interes</t>
  </si>
  <si>
    <t>Aliq destino</t>
  </si>
  <si>
    <t>MVA Ajustada</t>
  </si>
  <si>
    <t>PIS</t>
  </si>
  <si>
    <t>COFINS</t>
  </si>
  <si>
    <t>BC ICMS-ST</t>
  </si>
  <si>
    <t>MVA</t>
  </si>
  <si>
    <t>Red. Bs ICMS-ST</t>
  </si>
  <si>
    <t>Alíquota interna UF destino</t>
  </si>
  <si>
    <t>ICMS -ST
devido</t>
  </si>
  <si>
    <t>%
ST FINAL</t>
  </si>
  <si>
    <r>
      <t xml:space="preserve">Nacional com Conteudo </t>
    </r>
    <r>
      <rPr>
        <b/>
        <u/>
        <sz val="11"/>
        <color theme="1"/>
        <rFont val="Century Gothic"/>
        <family val="2"/>
      </rPr>
      <t>Superior</t>
    </r>
    <r>
      <rPr>
        <b/>
        <sz val="11"/>
        <color theme="1"/>
        <rFont val="Century Gothic"/>
        <family val="2"/>
      </rPr>
      <t xml:space="preserve"> à 40% (tributação de importado)</t>
    </r>
  </si>
  <si>
    <t>Tributação - Fornecedor Nacional para Belliz</t>
  </si>
  <si>
    <t xml:space="preserve">UF Origem
</t>
  </si>
  <si>
    <t>PIS Compra</t>
  </si>
  <si>
    <t>COFINS Compra</t>
  </si>
  <si>
    <r>
      <t>Nacional com Conteudo</t>
    </r>
    <r>
      <rPr>
        <b/>
        <u/>
        <sz val="11"/>
        <color theme="1"/>
        <rFont val="Century Gothic"/>
        <family val="2"/>
      </rPr>
      <t xml:space="preserve"> Inferior</t>
    </r>
    <r>
      <rPr>
        <b/>
        <sz val="11"/>
        <color theme="1"/>
        <rFont val="Century Gothic"/>
        <family val="2"/>
      </rPr>
      <t xml:space="preserve"> à 40% (tributação de nacional)</t>
    </r>
  </si>
  <si>
    <t>UF Origem</t>
  </si>
  <si>
    <t>PREVIABILIDADE FINANCEIRA - TRIBUTAÇÃO</t>
  </si>
  <si>
    <t>Kess</t>
  </si>
  <si>
    <t>Check
MC R$</t>
  </si>
  <si>
    <t>Check
MC %</t>
  </si>
  <si>
    <t>VIABILIDADE FINANCEIRA - PREÇOS CONCORRÊNCIA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</si>
</sst>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"/>
    <numFmt numFmtId="165" formatCode="#,##0_ ;\-#,##0\ "/>
    <numFmt numFmtId="166" formatCode="_-* #,##0.0000_-;\-* #,##0.0000_-;_-* &quot;-&quot;??_-;_-@_-"/>
    <numFmt numFmtId="167" formatCode="0.0%"/>
  </numFmts>
  <fonts count="34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theme="0" tint="-0.499984740745262"/>
      <name val="Arial"/>
      <family val="2"/>
    </font>
    <font>
      <sz val="18"/>
      <name val="Arial"/>
      <family val="2"/>
    </font>
    <font>
      <b/>
      <sz val="16"/>
      <color rgb="FFFA007D"/>
      <name val="Arial"/>
      <family val="2"/>
    </font>
    <font>
      <b/>
      <sz val="10"/>
      <color rgb="FFFA007D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0"/>
      <color theme="1"/>
      <name val="Century Gothic"/>
      <family val="2"/>
    </font>
    <font>
      <b/>
      <u/>
      <sz val="11"/>
      <color theme="1"/>
      <name val="Century Gothic"/>
      <family val="2"/>
    </font>
    <font>
      <b/>
      <sz val="11"/>
      <color theme="1"/>
      <name val="Calibri "/>
    </font>
    <font>
      <sz val="11"/>
      <color theme="1"/>
      <name val="Calibri Light"/>
      <family val="2"/>
      <scheme val="major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BFC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4" fillId="0" borderId="0" applyFont="0" applyFill="0" applyBorder="0" applyAlignment="0" applyProtection="0"/>
    <xf numFmtId="0" fontId="13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7" xfId="0" applyNumberFormat="1" applyBorder="1" applyAlignment="1">
      <alignment horizontal="center"/>
    </xf>
    <xf numFmtId="44" fontId="0" fillId="0" borderId="14" xfId="0" applyNumberFormat="1" applyBorder="1" applyAlignment="1">
      <alignment horizontal="center"/>
    </xf>
    <xf numFmtId="44" fontId="0" fillId="0" borderId="11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9" fontId="0" fillId="4" borderId="12" xfId="1" applyFont="1" applyFill="1" applyBorder="1" applyAlignment="1">
      <alignment horizontal="center"/>
    </xf>
    <xf numFmtId="9" fontId="0" fillId="4" borderId="15" xfId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2" fontId="0" fillId="0" borderId="7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5" xfId="0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4" fontId="2" fillId="7" borderId="19" xfId="0" applyNumberFormat="1" applyFont="1" applyFill="1" applyBorder="1" applyAlignment="1">
      <alignment horizontal="center"/>
    </xf>
    <xf numFmtId="4" fontId="2" fillId="7" borderId="20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6" borderId="21" xfId="0" applyFont="1" applyFill="1" applyBorder="1" applyAlignment="1">
      <alignment horizontal="center" vertical="center" wrapText="1"/>
    </xf>
    <xf numFmtId="4" fontId="2" fillId="7" borderId="7" xfId="0" applyNumberFormat="1" applyFont="1" applyFill="1" applyBorder="1" applyAlignment="1">
      <alignment horizontal="center"/>
    </xf>
    <xf numFmtId="2" fontId="2" fillId="6" borderId="7" xfId="0" applyNumberFormat="1" applyFont="1" applyFill="1" applyBorder="1" applyAlignment="1">
      <alignment horizontal="center"/>
    </xf>
    <xf numFmtId="4" fontId="2" fillId="7" borderId="14" xfId="0" applyNumberFormat="1" applyFont="1" applyFill="1" applyBorder="1" applyAlignment="1">
      <alignment horizontal="center"/>
    </xf>
    <xf numFmtId="2" fontId="2" fillId="6" borderId="14" xfId="0" applyNumberFormat="1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2" fillId="2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44" fontId="3" fillId="0" borderId="11" xfId="0" applyNumberFormat="1" applyFont="1" applyBorder="1" applyAlignment="1">
      <alignment horizontal="center"/>
    </xf>
    <xf numFmtId="44" fontId="0" fillId="8" borderId="7" xfId="0" applyNumberForma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44" fontId="0" fillId="8" borderId="12" xfId="0" applyNumberFormat="1" applyFill="1" applyBorder="1" applyAlignment="1">
      <alignment horizontal="center"/>
    </xf>
    <xf numFmtId="44" fontId="0" fillId="8" borderId="14" xfId="0" applyNumberForma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44" fontId="0" fillId="8" borderId="15" xfId="0" applyNumberForma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10" fillId="9" borderId="17" xfId="0" applyFont="1" applyFill="1" applyBorder="1" applyAlignment="1">
      <alignment horizontal="center" vertical="center"/>
    </xf>
    <xf numFmtId="0" fontId="10" fillId="9" borderId="17" xfId="0" applyFont="1" applyFill="1" applyBorder="1" applyAlignment="1">
      <alignment horizontal="center"/>
    </xf>
    <xf numFmtId="0" fontId="10" fillId="9" borderId="18" xfId="0" applyFont="1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1" applyNumberFormat="1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5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10" borderId="7" xfId="0" applyFill="1" applyBorder="1"/>
    <xf numFmtId="0" fontId="0" fillId="11" borderId="7" xfId="0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2" xfId="0" applyBorder="1"/>
    <xf numFmtId="0" fontId="0" fillId="10" borderId="14" xfId="0" applyFill="1" applyBorder="1"/>
    <xf numFmtId="0" fontId="0" fillId="11" borderId="14" xfId="0" applyFill="1" applyBorder="1"/>
    <xf numFmtId="0" fontId="0" fillId="0" borderId="15" xfId="0" applyBorder="1"/>
    <xf numFmtId="1" fontId="18" fillId="0" borderId="0" xfId="0" applyNumberFormat="1" applyFont="1" applyAlignment="1">
      <alignment horizontal="left" vertical="center"/>
    </xf>
    <xf numFmtId="1" fontId="17" fillId="0" borderId="7" xfId="2" applyNumberFormat="1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10" fontId="17" fillId="0" borderId="7" xfId="1" applyNumberFormat="1" applyFont="1" applyFill="1" applyBorder="1" applyAlignment="1">
      <alignment horizontal="center" vertical="center"/>
    </xf>
    <xf numFmtId="10" fontId="17" fillId="13" borderId="7" xfId="1" applyNumberFormat="1" applyFont="1" applyFill="1" applyBorder="1" applyAlignment="1">
      <alignment vertical="center"/>
    </xf>
    <xf numFmtId="10" fontId="17" fillId="0" borderId="7" xfId="5" applyNumberFormat="1" applyFont="1" applyFill="1" applyBorder="1" applyAlignment="1">
      <alignment vertical="center"/>
    </xf>
    <xf numFmtId="10" fontId="17" fillId="0" borderId="7" xfId="1" applyNumberFormat="1" applyFont="1" applyFill="1" applyBorder="1" applyAlignment="1">
      <alignment vertical="center"/>
    </xf>
    <xf numFmtId="43" fontId="17" fillId="0" borderId="7" xfId="6" applyFont="1" applyFill="1" applyBorder="1" applyAlignment="1">
      <alignment vertical="center"/>
    </xf>
    <xf numFmtId="1" fontId="18" fillId="0" borderId="7" xfId="0" applyNumberFormat="1" applyFont="1" applyBorder="1" applyAlignment="1">
      <alignment horizontal="left" vertical="center"/>
    </xf>
    <xf numFmtId="10" fontId="17" fillId="13" borderId="12" xfId="1" applyNumberFormat="1" applyFont="1" applyFill="1" applyBorder="1" applyAlignment="1">
      <alignment vertical="center"/>
    </xf>
    <xf numFmtId="1" fontId="18" fillId="0" borderId="11" xfId="0" applyNumberFormat="1" applyFont="1" applyBorder="1" applyAlignment="1">
      <alignment horizontal="left" vertical="center"/>
    </xf>
    <xf numFmtId="1" fontId="18" fillId="0" borderId="12" xfId="0" applyNumberFormat="1" applyFont="1" applyBorder="1" applyAlignment="1">
      <alignment horizontal="left" vertical="center"/>
    </xf>
    <xf numFmtId="10" fontId="17" fillId="0" borderId="11" xfId="1" applyNumberFormat="1" applyFont="1" applyFill="1" applyBorder="1" applyAlignment="1">
      <alignment vertical="center"/>
    </xf>
    <xf numFmtId="166" fontId="17" fillId="0" borderId="12" xfId="6" applyNumberFormat="1" applyFont="1" applyFill="1" applyBorder="1" applyAlignment="1">
      <alignment vertical="center"/>
    </xf>
    <xf numFmtId="43" fontId="17" fillId="0" borderId="11" xfId="6" applyFont="1" applyFill="1" applyBorder="1" applyAlignment="1">
      <alignment vertical="center"/>
    </xf>
    <xf numFmtId="167" fontId="14" fillId="0" borderId="12" xfId="5" applyNumberFormat="1" applyFont="1" applyFill="1" applyBorder="1" applyAlignment="1">
      <alignment vertical="center"/>
    </xf>
    <xf numFmtId="0" fontId="14" fillId="8" borderId="16" xfId="4" applyFont="1" applyFill="1" applyBorder="1" applyAlignment="1">
      <alignment horizontal="center" vertical="center" wrapText="1"/>
    </xf>
    <xf numFmtId="0" fontId="14" fillId="7" borderId="17" xfId="4" applyFont="1" applyFill="1" applyBorder="1" applyAlignment="1">
      <alignment horizontal="center" vertical="center" wrapText="1"/>
    </xf>
    <xf numFmtId="0" fontId="14" fillId="7" borderId="18" xfId="4" applyFont="1" applyFill="1" applyBorder="1" applyAlignment="1">
      <alignment horizontal="center" vertical="center" wrapText="1"/>
    </xf>
    <xf numFmtId="0" fontId="14" fillId="12" borderId="16" xfId="4" applyFont="1" applyFill="1" applyBorder="1" applyAlignment="1">
      <alignment horizontal="center" vertical="center" wrapText="1"/>
    </xf>
    <xf numFmtId="0" fontId="14" fillId="12" borderId="17" xfId="4" applyFont="1" applyFill="1" applyBorder="1" applyAlignment="1">
      <alignment horizontal="center" vertical="center" wrapText="1"/>
    </xf>
    <xf numFmtId="0" fontId="14" fillId="12" borderId="18" xfId="4" applyFont="1" applyFill="1" applyBorder="1" applyAlignment="1">
      <alignment horizontal="center" vertical="center" wrapText="1"/>
    </xf>
    <xf numFmtId="0" fontId="14" fillId="13" borderId="16" xfId="4" applyFont="1" applyFill="1" applyBorder="1" applyAlignment="1">
      <alignment horizontal="center" vertical="center" wrapText="1"/>
    </xf>
    <xf numFmtId="0" fontId="14" fillId="13" borderId="17" xfId="4" applyFont="1" applyFill="1" applyBorder="1" applyAlignment="1">
      <alignment horizontal="center" vertical="center" wrapText="1"/>
    </xf>
    <xf numFmtId="0" fontId="14" fillId="13" borderId="18" xfId="4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12" fillId="0" borderId="0" xfId="7" applyFont="1"/>
    <xf numFmtId="0" fontId="20" fillId="0" borderId="0" xfId="0" applyFont="1" applyAlignment="1">
      <alignment horizontal="center" vertical="top"/>
    </xf>
    <xf numFmtId="43" fontId="23" fillId="0" borderId="47" xfId="9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1" fontId="1" fillId="0" borderId="0" xfId="7" applyNumberFormat="1" applyAlignment="1">
      <alignment horizontal="center" vertical="center"/>
    </xf>
    <xf numFmtId="1" fontId="29" fillId="0" borderId="0" xfId="0" applyNumberFormat="1" applyFont="1" applyAlignment="1">
      <alignment horizontal="left" vertical="center"/>
    </xf>
    <xf numFmtId="1" fontId="30" fillId="0" borderId="0" xfId="0" applyNumberFormat="1" applyFont="1" applyAlignment="1">
      <alignment horizontal="left" vertical="center" wrapText="1"/>
    </xf>
    <xf numFmtId="1" fontId="31" fillId="0" borderId="0" xfId="0" applyNumberFormat="1" applyFont="1" applyAlignment="1">
      <alignment horizontal="left" vertical="center" wrapText="1"/>
    </xf>
    <xf numFmtId="43" fontId="0" fillId="0" borderId="0" xfId="9" applyFont="1" applyFill="1" applyBorder="1" applyAlignment="1">
      <alignment horizontal="center" vertical="center"/>
    </xf>
    <xf numFmtId="43" fontId="1" fillId="0" borderId="0" xfId="7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" fillId="0" borderId="0" xfId="7" applyAlignment="1">
      <alignment horizontal="center" vertical="center"/>
    </xf>
    <xf numFmtId="43" fontId="1" fillId="0" borderId="0" xfId="9" applyFill="1" applyBorder="1" applyAlignment="1">
      <alignment horizontal="center" vertical="center"/>
    </xf>
    <xf numFmtId="4" fontId="32" fillId="0" borderId="0" xfId="7" applyNumberFormat="1" applyFont="1" applyAlignment="1">
      <alignment horizontal="center" vertical="center"/>
    </xf>
    <xf numFmtId="43" fontId="0" fillId="0" borderId="0" xfId="9" applyFont="1" applyFill="1" applyBorder="1"/>
    <xf numFmtId="43" fontId="1" fillId="0" borderId="0" xfId="7" applyNumberFormat="1"/>
    <xf numFmtId="10" fontId="0" fillId="0" borderId="0" xfId="0" applyNumberFormat="1"/>
    <xf numFmtId="10" fontId="1" fillId="0" borderId="0" xfId="7" applyNumberFormat="1"/>
    <xf numFmtId="10" fontId="12" fillId="0" borderId="0" xfId="10" applyNumberFormat="1" applyFont="1" applyFill="1" applyBorder="1"/>
    <xf numFmtId="43" fontId="23" fillId="0" borderId="51" xfId="9" applyFont="1" applyFill="1" applyBorder="1" applyAlignment="1">
      <alignment horizontal="center" vertical="center"/>
    </xf>
    <xf numFmtId="1" fontId="23" fillId="0" borderId="7" xfId="0" applyNumberFormat="1" applyFont="1" applyBorder="1" applyAlignment="1">
      <alignment horizontal="left" vertical="center"/>
    </xf>
    <xf numFmtId="1" fontId="23" fillId="16" borderId="7" xfId="0" applyNumberFormat="1" applyFont="1" applyFill="1" applyBorder="1" applyAlignment="1">
      <alignment horizontal="left" vertical="center"/>
    </xf>
    <xf numFmtId="1" fontId="23" fillId="0" borderId="7" xfId="0" applyNumberFormat="1" applyFont="1" applyBorder="1" applyAlignment="1">
      <alignment horizontal="left" vertical="center" wrapText="1"/>
    </xf>
    <xf numFmtId="43" fontId="23" fillId="0" borderId="7" xfId="9" applyFont="1" applyFill="1" applyBorder="1" applyAlignment="1">
      <alignment horizontal="center" vertical="center"/>
    </xf>
    <xf numFmtId="43" fontId="23" fillId="0" borderId="7" xfId="7" applyNumberFormat="1" applyFont="1" applyBorder="1" applyAlignment="1">
      <alignment horizontal="center" vertical="center"/>
    </xf>
    <xf numFmtId="10" fontId="23" fillId="0" borderId="7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 vertical="center"/>
    </xf>
    <xf numFmtId="43" fontId="23" fillId="0" borderId="12" xfId="7" applyNumberFormat="1" applyFont="1" applyBorder="1" applyAlignment="1">
      <alignment horizontal="center" vertical="center"/>
    </xf>
    <xf numFmtId="1" fontId="23" fillId="0" borderId="13" xfId="0" applyNumberFormat="1" applyFont="1" applyBorder="1" applyAlignment="1">
      <alignment horizontal="left" vertical="center"/>
    </xf>
    <xf numFmtId="1" fontId="23" fillId="0" borderId="14" xfId="0" applyNumberFormat="1" applyFont="1" applyBorder="1" applyAlignment="1">
      <alignment horizontal="left" vertical="center"/>
    </xf>
    <xf numFmtId="1" fontId="23" fillId="16" borderId="14" xfId="0" applyNumberFormat="1" applyFont="1" applyFill="1" applyBorder="1" applyAlignment="1">
      <alignment horizontal="left" vertical="center"/>
    </xf>
    <xf numFmtId="1" fontId="23" fillId="0" borderId="14" xfId="0" applyNumberFormat="1" applyFont="1" applyBorder="1" applyAlignment="1">
      <alignment horizontal="left" vertical="center" wrapText="1"/>
    </xf>
    <xf numFmtId="43" fontId="23" fillId="0" borderId="14" xfId="9" applyFont="1" applyFill="1" applyBorder="1" applyAlignment="1">
      <alignment horizontal="center" vertical="center"/>
    </xf>
    <xf numFmtId="43" fontId="23" fillId="0" borderId="14" xfId="7" applyNumberFormat="1" applyFont="1" applyBorder="1" applyAlignment="1">
      <alignment horizontal="center" vertical="center"/>
    </xf>
    <xf numFmtId="10" fontId="23" fillId="0" borderId="14" xfId="0" applyNumberFormat="1" applyFont="1" applyBorder="1" applyAlignment="1">
      <alignment horizontal="center" vertical="center"/>
    </xf>
    <xf numFmtId="43" fontId="23" fillId="0" borderId="15" xfId="7" applyNumberFormat="1" applyFont="1" applyBorder="1" applyAlignment="1">
      <alignment horizontal="center" vertical="center"/>
    </xf>
    <xf numFmtId="1" fontId="23" fillId="0" borderId="40" xfId="0" applyNumberFormat="1" applyFont="1" applyBorder="1" applyAlignment="1">
      <alignment horizontal="left" vertical="center"/>
    </xf>
    <xf numFmtId="1" fontId="23" fillId="0" borderId="41" xfId="0" applyNumberFormat="1" applyFont="1" applyBorder="1" applyAlignment="1">
      <alignment horizontal="left" vertical="center"/>
    </xf>
    <xf numFmtId="1" fontId="23" fillId="16" borderId="41" xfId="0" applyNumberFormat="1" applyFont="1" applyFill="1" applyBorder="1" applyAlignment="1">
      <alignment horizontal="left" vertical="center"/>
    </xf>
    <xf numFmtId="1" fontId="23" fillId="0" borderId="41" xfId="0" applyNumberFormat="1" applyFont="1" applyBorder="1" applyAlignment="1">
      <alignment horizontal="left" vertical="center" wrapText="1"/>
    </xf>
    <xf numFmtId="43" fontId="23" fillId="0" borderId="41" xfId="9" applyFont="1" applyFill="1" applyBorder="1" applyAlignment="1">
      <alignment horizontal="center" vertical="center"/>
    </xf>
    <xf numFmtId="43" fontId="23" fillId="0" borderId="41" xfId="7" applyNumberFormat="1" applyFont="1" applyBorder="1" applyAlignment="1">
      <alignment horizontal="center" vertical="center"/>
    </xf>
    <xf numFmtId="10" fontId="23" fillId="0" borderId="41" xfId="0" applyNumberFormat="1" applyFont="1" applyBorder="1" applyAlignment="1">
      <alignment horizontal="center" vertical="center"/>
    </xf>
    <xf numFmtId="43" fontId="23" fillId="0" borderId="42" xfId="7" applyNumberFormat="1" applyFont="1" applyBorder="1" applyAlignment="1">
      <alignment horizontal="center" vertical="center"/>
    </xf>
    <xf numFmtId="0" fontId="22" fillId="7" borderId="43" xfId="8" applyFont="1" applyFill="1" applyBorder="1" applyAlignment="1">
      <alignment horizontal="center" vertical="center" wrapText="1"/>
    </xf>
    <xf numFmtId="0" fontId="22" fillId="7" borderId="44" xfId="8" applyFont="1" applyFill="1" applyBorder="1" applyAlignment="1">
      <alignment horizontal="center" vertical="center" wrapText="1"/>
    </xf>
    <xf numFmtId="0" fontId="22" fillId="5" borderId="44" xfId="8" applyFont="1" applyFill="1" applyBorder="1" applyAlignment="1">
      <alignment horizontal="center" vertical="center" wrapText="1"/>
    </xf>
    <xf numFmtId="0" fontId="22" fillId="5" borderId="45" xfId="8" applyFont="1" applyFill="1" applyBorder="1" applyAlignment="1">
      <alignment horizontal="center" vertical="center" wrapText="1"/>
    </xf>
    <xf numFmtId="0" fontId="23" fillId="0" borderId="48" xfId="7" applyFont="1" applyBorder="1" applyAlignment="1">
      <alignment horizontal="center" vertical="center"/>
    </xf>
    <xf numFmtId="4" fontId="25" fillId="0" borderId="49" xfId="7" applyNumberFormat="1" applyFont="1" applyBorder="1" applyAlignment="1">
      <alignment horizontal="center" vertical="center"/>
    </xf>
    <xf numFmtId="0" fontId="23" fillId="0" borderId="50" xfId="7" applyFont="1" applyBorder="1" applyAlignment="1">
      <alignment horizontal="center" vertical="center"/>
    </xf>
    <xf numFmtId="4" fontId="25" fillId="0" borderId="52" xfId="7" applyNumberFormat="1" applyFont="1" applyBorder="1" applyAlignment="1">
      <alignment horizontal="center" vertical="center"/>
    </xf>
    <xf numFmtId="0" fontId="22" fillId="7" borderId="45" xfId="8" applyFont="1" applyFill="1" applyBorder="1" applyAlignment="1">
      <alignment horizontal="center" vertical="center" wrapText="1"/>
    </xf>
    <xf numFmtId="0" fontId="23" fillId="0" borderId="40" xfId="7" applyFont="1" applyBorder="1" applyAlignment="1">
      <alignment horizontal="center" vertical="center"/>
    </xf>
    <xf numFmtId="4" fontId="25" fillId="0" borderId="42" xfId="7" applyNumberFormat="1" applyFont="1" applyBorder="1" applyAlignment="1">
      <alignment horizontal="center" vertical="center"/>
    </xf>
    <xf numFmtId="0" fontId="23" fillId="0" borderId="11" xfId="7" applyFont="1" applyBorder="1" applyAlignment="1">
      <alignment horizontal="center" vertical="center"/>
    </xf>
    <xf numFmtId="4" fontId="25" fillId="0" borderId="12" xfId="7" applyNumberFormat="1" applyFont="1" applyBorder="1" applyAlignment="1">
      <alignment horizontal="center" vertical="center"/>
    </xf>
    <xf numFmtId="0" fontId="23" fillId="0" borderId="13" xfId="7" applyFont="1" applyBorder="1" applyAlignment="1">
      <alignment horizontal="center" vertical="center"/>
    </xf>
    <xf numFmtId="4" fontId="25" fillId="0" borderId="15" xfId="7" applyNumberFormat="1" applyFont="1" applyBorder="1" applyAlignment="1">
      <alignment horizontal="center" vertical="center"/>
    </xf>
    <xf numFmtId="43" fontId="23" fillId="0" borderId="46" xfId="9" applyFont="1" applyFill="1" applyBorder="1" applyAlignment="1">
      <alignment horizontal="center" vertical="center"/>
    </xf>
    <xf numFmtId="0" fontId="22" fillId="7" borderId="55" xfId="8" applyFont="1" applyFill="1" applyBorder="1" applyAlignment="1">
      <alignment horizontal="center" vertical="center" wrapText="1"/>
    </xf>
    <xf numFmtId="0" fontId="22" fillId="7" borderId="56" xfId="8" applyFont="1" applyFill="1" applyBorder="1" applyAlignment="1">
      <alignment horizontal="center" vertical="center" wrapText="1"/>
    </xf>
    <xf numFmtId="0" fontId="22" fillId="7" borderId="57" xfId="8" applyFont="1" applyFill="1" applyBorder="1" applyAlignment="1">
      <alignment horizontal="center" vertical="center" wrapText="1"/>
    </xf>
    <xf numFmtId="0" fontId="23" fillId="0" borderId="53" xfId="7" applyFont="1" applyBorder="1" applyAlignment="1">
      <alignment horizontal="center" vertical="center"/>
    </xf>
    <xf numFmtId="4" fontId="25" fillId="0" borderId="54" xfId="7" applyNumberFormat="1" applyFont="1" applyBorder="1" applyAlignment="1">
      <alignment horizontal="center" vertical="center"/>
    </xf>
    <xf numFmtId="0" fontId="22" fillId="7" borderId="7" xfId="8" applyFont="1" applyFill="1" applyBorder="1" applyAlignment="1">
      <alignment horizontal="center" vertical="top" wrapText="1"/>
    </xf>
    <xf numFmtId="43" fontId="23" fillId="0" borderId="7" xfId="7" applyNumberFormat="1" applyFont="1" applyBorder="1"/>
    <xf numFmtId="10" fontId="23" fillId="0" borderId="7" xfId="0" applyNumberFormat="1" applyFont="1" applyBorder="1"/>
    <xf numFmtId="10" fontId="23" fillId="0" borderId="7" xfId="7" applyNumberFormat="1" applyFont="1" applyBorder="1"/>
    <xf numFmtId="0" fontId="22" fillId="7" borderId="11" xfId="8" applyFont="1" applyFill="1" applyBorder="1" applyAlignment="1">
      <alignment horizontal="center" vertical="top" wrapText="1"/>
    </xf>
    <xf numFmtId="0" fontId="22" fillId="7" borderId="12" xfId="8" applyFont="1" applyFill="1" applyBorder="1" applyAlignment="1">
      <alignment horizontal="center" vertical="top" wrapText="1"/>
    </xf>
    <xf numFmtId="43" fontId="23" fillId="0" borderId="11" xfId="9" applyFont="1" applyFill="1" applyBorder="1"/>
    <xf numFmtId="10" fontId="24" fillId="13" borderId="12" xfId="10" applyNumberFormat="1" applyFont="1" applyFill="1" applyBorder="1"/>
    <xf numFmtId="43" fontId="23" fillId="0" borderId="13" xfId="9" applyFont="1" applyFill="1" applyBorder="1"/>
    <xf numFmtId="43" fontId="23" fillId="0" borderId="14" xfId="7" applyNumberFormat="1" applyFont="1" applyBorder="1"/>
    <xf numFmtId="10" fontId="23" fillId="0" borderId="14" xfId="0" applyNumberFormat="1" applyFont="1" applyBorder="1"/>
    <xf numFmtId="10" fontId="23" fillId="0" borderId="14" xfId="7" applyNumberFormat="1" applyFont="1" applyBorder="1"/>
    <xf numFmtId="10" fontId="24" fillId="13" borderId="15" xfId="10" applyNumberFormat="1" applyFont="1" applyFill="1" applyBorder="1"/>
    <xf numFmtId="0" fontId="16" fillId="0" borderId="0" xfId="0" applyFont="1" applyAlignment="1">
      <alignment horizontal="center" vertical="top"/>
    </xf>
    <xf numFmtId="4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0" fontId="17" fillId="0" borderId="0" xfId="10" applyNumberFormat="1" applyFont="1" applyFill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17" fillId="13" borderId="14" xfId="1" applyNumberFormat="1" applyFont="1" applyFill="1" applyBorder="1" applyAlignment="1">
      <alignment vertical="center"/>
    </xf>
    <xf numFmtId="10" fontId="17" fillId="0" borderId="14" xfId="5" applyNumberFormat="1" applyFont="1" applyFill="1" applyBorder="1" applyAlignment="1">
      <alignment vertical="center"/>
    </xf>
    <xf numFmtId="10" fontId="17" fillId="13" borderId="15" xfId="1" applyNumberFormat="1" applyFont="1" applyFill="1" applyBorder="1" applyAlignment="1">
      <alignment vertical="center"/>
    </xf>
    <xf numFmtId="10" fontId="17" fillId="0" borderId="13" xfId="1" applyNumberFormat="1" applyFont="1" applyFill="1" applyBorder="1" applyAlignment="1">
      <alignment vertical="center"/>
    </xf>
    <xf numFmtId="166" fontId="17" fillId="0" borderId="15" xfId="6" applyNumberFormat="1" applyFont="1" applyFill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14" fillId="12" borderId="43" xfId="3" applyFont="1" applyFill="1" applyBorder="1" applyAlignment="1">
      <alignment horizontal="center"/>
    </xf>
    <xf numFmtId="0" fontId="14" fillId="12" borderId="44" xfId="3" applyFont="1" applyFill="1" applyBorder="1" applyAlignment="1">
      <alignment horizontal="center"/>
    </xf>
    <xf numFmtId="0" fontId="14" fillId="12" borderId="45" xfId="3" applyFont="1" applyFill="1" applyBorder="1" applyAlignment="1">
      <alignment horizontal="center"/>
    </xf>
    <xf numFmtId="0" fontId="15" fillId="13" borderId="43" xfId="3" applyFont="1" applyFill="1" applyBorder="1" applyAlignment="1">
      <alignment horizontal="center" vertical="center" wrapText="1"/>
    </xf>
    <xf numFmtId="0" fontId="15" fillId="13" borderId="44" xfId="3" applyFont="1" applyFill="1" applyBorder="1" applyAlignment="1">
      <alignment horizontal="center" vertical="center" wrapText="1"/>
    </xf>
    <xf numFmtId="0" fontId="15" fillId="13" borderId="45" xfId="3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39" xfId="0" applyFont="1" applyFill="1" applyBorder="1" applyAlignment="1">
      <alignment horizontal="center"/>
    </xf>
    <xf numFmtId="0" fontId="14" fillId="7" borderId="4" xfId="2" applyFont="1" applyFill="1" applyBorder="1" applyAlignment="1">
      <alignment horizontal="center"/>
    </xf>
    <xf numFmtId="0" fontId="14" fillId="7" borderId="5" xfId="2" applyFont="1" applyFill="1" applyBorder="1" applyAlignment="1">
      <alignment horizontal="center"/>
    </xf>
    <xf numFmtId="0" fontId="14" fillId="7" borderId="39" xfId="2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8" fillId="17" borderId="8" xfId="0" applyFont="1" applyFill="1" applyBorder="1" applyAlignment="1">
      <alignment horizontal="center"/>
    </xf>
    <xf numFmtId="0" fontId="28" fillId="17" borderId="9" xfId="0" applyFont="1" applyFill="1" applyBorder="1" applyAlignment="1">
      <alignment horizontal="center"/>
    </xf>
    <xf numFmtId="0" fontId="28" fillId="17" borderId="10" xfId="0" applyFont="1" applyFill="1" applyBorder="1" applyAlignment="1">
      <alignment horizontal="center"/>
    </xf>
    <xf numFmtId="0" fontId="12" fillId="0" borderId="4" xfId="7" applyFont="1" applyBorder="1" applyAlignment="1">
      <alignment horizontal="center"/>
    </xf>
    <xf numFmtId="0" fontId="12" fillId="0" borderId="5" xfId="7" applyFont="1" applyBorder="1" applyAlignment="1">
      <alignment horizontal="center"/>
    </xf>
    <xf numFmtId="0" fontId="12" fillId="0" borderId="39" xfId="7" applyFont="1" applyBorder="1" applyAlignment="1">
      <alignment horizontal="center"/>
    </xf>
    <xf numFmtId="0" fontId="12" fillId="0" borderId="16" xfId="7" applyFont="1" applyBorder="1" applyAlignment="1">
      <alignment horizontal="center"/>
    </xf>
    <xf numFmtId="0" fontId="12" fillId="0" borderId="17" xfId="7" applyFont="1" applyBorder="1" applyAlignment="1">
      <alignment horizontal="center"/>
    </xf>
    <xf numFmtId="0" fontId="12" fillId="0" borderId="18" xfId="7" applyFont="1" applyBorder="1" applyAlignment="1">
      <alignment horizontal="center"/>
    </xf>
    <xf numFmtId="0" fontId="21" fillId="11" borderId="16" xfId="0" applyFont="1" applyFill="1" applyBorder="1" applyAlignment="1">
      <alignment horizontal="center" vertical="center"/>
    </xf>
    <xf numFmtId="0" fontId="21" fillId="11" borderId="17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12" fillId="14" borderId="8" xfId="7" applyFont="1" applyFill="1" applyBorder="1" applyAlignment="1">
      <alignment horizontal="center"/>
    </xf>
    <xf numFmtId="0" fontId="12" fillId="14" borderId="9" xfId="7" applyFont="1" applyFill="1" applyBorder="1" applyAlignment="1">
      <alignment horizontal="center"/>
    </xf>
    <xf numFmtId="0" fontId="12" fillId="14" borderId="10" xfId="7" applyFont="1" applyFill="1" applyBorder="1" applyAlignment="1">
      <alignment horizontal="center"/>
    </xf>
    <xf numFmtId="0" fontId="12" fillId="15" borderId="8" xfId="7" applyFont="1" applyFill="1" applyBorder="1" applyAlignment="1">
      <alignment horizontal="center"/>
    </xf>
    <xf numFmtId="0" fontId="12" fillId="15" borderId="9" xfId="7" applyFont="1" applyFill="1" applyBorder="1" applyAlignment="1">
      <alignment horizontal="center"/>
    </xf>
    <xf numFmtId="0" fontId="12" fillId="15" borderId="10" xfId="7" applyFont="1" applyFill="1" applyBorder="1" applyAlignment="1">
      <alignment horizontal="center"/>
    </xf>
    <xf numFmtId="0" fontId="12" fillId="0" borderId="43" xfId="7" applyFont="1" applyBorder="1" applyAlignment="1">
      <alignment horizontal="center"/>
    </xf>
    <xf numFmtId="0" fontId="12" fillId="0" borderId="44" xfId="7" applyFont="1" applyBorder="1" applyAlignment="1">
      <alignment horizontal="center"/>
    </xf>
    <xf numFmtId="0" fontId="12" fillId="0" borderId="45" xfId="7" applyFont="1" applyBorder="1" applyAlignment="1">
      <alignment horizontal="center"/>
    </xf>
    <xf numFmtId="0" fontId="12" fillId="0" borderId="11" xfId="7" applyFont="1" applyBorder="1" applyAlignment="1">
      <alignment horizontal="center"/>
    </xf>
    <xf numFmtId="0" fontId="12" fillId="0" borderId="7" xfId="7" applyFont="1" applyBorder="1" applyAlignment="1">
      <alignment horizontal="center"/>
    </xf>
    <xf numFmtId="0" fontId="12" fillId="0" borderId="12" xfId="7" applyFont="1" applyBorder="1" applyAlignment="1">
      <alignment horizontal="center"/>
    </xf>
  </cellXfs>
  <cellStyles count="11">
    <cellStyle name="Normal" xfId="0" builtinId="0"/>
    <cellStyle name="Normal 2 2" xfId="7" xr:uid="{D09E799F-3B0E-4D39-BE8B-1A6FF85FBE95}"/>
    <cellStyle name="Normal 2 3" xfId="8" xr:uid="{9135313D-2C37-4E04-8BC4-CCF4822F85B0}"/>
    <cellStyle name="Normal 3 3 2" xfId="2" xr:uid="{B1F7AD54-307F-4D71-8328-B2C2FDCDF998}"/>
    <cellStyle name="Normal 4 2" xfId="4" xr:uid="{7D9C4DD3-947E-46D2-B3E7-EF0525A5A8E7}"/>
    <cellStyle name="Normal 4 2 2 2" xfId="3" xr:uid="{551A4485-0C98-4EA0-B67C-8D10F48AB391}"/>
    <cellStyle name="Porcentagem" xfId="1" builtinId="5"/>
    <cellStyle name="Porcentagem 2 2" xfId="10" xr:uid="{AD3E4D6B-18F0-49DC-AB8D-685576C8A4F5}"/>
    <cellStyle name="Porcentagem 3 2" xfId="5" xr:uid="{435030D0-5053-4AE1-8C5D-E82E2A5E57BD}"/>
    <cellStyle name="Vírgula 2 2" xfId="9" xr:uid="{DA6989B5-4591-4EDF-A1B5-17743371E0E8}"/>
    <cellStyle name="Vírgula 3 2" xfId="6" xr:uid="{6E715A28-6855-4157-804A-4422BD1D3600}"/>
  </cellStyles>
  <dxfs count="0"/>
  <tableStyles count="0" defaultTableStyle="TableStyleMedium2" defaultPivotStyle="PivotStyleLight16"/>
  <colors>
    <mruColors>
      <color rgb="FFFA0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847725</xdr:colOff>
      <xdr:row>2</xdr:row>
      <xdr:rowOff>59532</xdr:rowOff>
    </xdr:from>
    <xdr:to>
      <xdr:col>1</xdr:col>
      <xdr:colOff>1991183</xdr:colOff>
      <xdr:row>4</xdr:row>
      <xdr:rowOff>191545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3D123A-41AB-4F6E-AF68-5D1E435E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19" y="428626"/>
          <a:ext cx="1143458" cy="53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847725</xdr:colOff>
      <xdr:row>2</xdr:row>
      <xdr:rowOff>59532</xdr:rowOff>
    </xdr:from>
    <xdr:to>
      <xdr:col>1</xdr:col>
      <xdr:colOff>1978483</xdr:colOff>
      <xdr:row>4</xdr:row>
      <xdr:rowOff>191545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D6532F-4DB4-49C4-807C-D7D56910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421482"/>
          <a:ext cx="1138696" cy="532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846138</xdr:colOff>
      <xdr:row>2</xdr:row>
      <xdr:rowOff>35718</xdr:rowOff>
    </xdr:from>
    <xdr:to>
      <xdr:col>2</xdr:col>
      <xdr:colOff>903746</xdr:colOff>
      <xdr:row>4</xdr:row>
      <xdr:rowOff>161381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CA2FA2-DDB8-425D-8AAE-FA5510D5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426" y="392906"/>
          <a:ext cx="1146633" cy="528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247650</xdr:colOff>
      <xdr:row>2</xdr:row>
      <xdr:rowOff>63500</xdr:rowOff>
    </xdr:from>
    <xdr:to>
      <xdr:col>2</xdr:col>
      <xdr:colOff>533858</xdr:colOff>
      <xdr:row>4</xdr:row>
      <xdr:rowOff>197100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C70378-116E-4B53-B18B-E51433B1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66725"/>
          <a:ext cx="1152983" cy="53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27B5-2009-4084-B1B1-E4B195C6AED0}">
  <dimension ref="B2:Y31"/>
  <sheetViews>
    <sheetView showGridLines="0" tabSelected="1" zoomScale="80" zoomScaleNormal="80" workbookViewId="0">
      <selection activeCell="H38" sqref="H38"/>
    </sheetView>
  </sheetViews>
  <sheetFormatPr defaultRowHeight="12.5"/>
  <cols>
    <col min="1" max="1" width="1.90625" customWidth="1"/>
    <col min="2" max="2" width="37.7265625" style="4" customWidth="1"/>
    <col min="3" max="3" width="14.36328125" style="4" customWidth="1"/>
    <col min="4" max="5" width="13.6328125" style="4" customWidth="1"/>
    <col min="6" max="6" width="16.7265625" customWidth="1"/>
    <col min="7" max="9" width="13.6328125" customWidth="1"/>
    <col min="10" max="10" width="15.54296875" customWidth="1"/>
    <col min="11" max="11" width="10.90625" customWidth="1"/>
    <col min="12" max="12" width="9.54296875" bestFit="1" customWidth="1"/>
    <col min="13" max="13" width="13.08984375" bestFit="1" customWidth="1"/>
    <col min="14" max="14" width="14.81640625" bestFit="1" customWidth="1"/>
    <col min="15" max="15" width="9.1796875" customWidth="1"/>
    <col min="16" max="16" width="10.90625" customWidth="1"/>
    <col min="17" max="17" width="13.08984375" bestFit="1" customWidth="1"/>
    <col min="18" max="18" width="14.81640625" bestFit="1" customWidth="1"/>
    <col min="19" max="19" width="9.453125" customWidth="1"/>
    <col min="20" max="20" width="10.6328125" customWidth="1"/>
    <col min="21" max="21" width="13.08984375" bestFit="1" customWidth="1"/>
    <col min="22" max="22" width="14.81640625" bestFit="1" customWidth="1"/>
    <col min="25" max="25" width="13.08984375" bestFit="1" customWidth="1"/>
  </cols>
  <sheetData>
    <row r="2" spans="2:25" s="1" customFormat="1" ht="15.65" customHeight="1">
      <c r="B2" s="221"/>
      <c r="C2" s="222"/>
      <c r="D2" s="218" t="s">
        <v>0</v>
      </c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20"/>
    </row>
    <row r="3" spans="2:25" s="1" customFormat="1" ht="15.65" customHeight="1">
      <c r="B3" s="223"/>
      <c r="C3" s="224"/>
      <c r="D3" s="209" t="s">
        <v>122</v>
      </c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1"/>
      <c r="Y3" s="2" t="s">
        <v>1</v>
      </c>
    </row>
    <row r="4" spans="2:25" s="1" customFormat="1" ht="15.65" customHeight="1">
      <c r="B4" s="223"/>
      <c r="C4" s="224"/>
      <c r="D4" s="212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4"/>
      <c r="Y4" s="2" t="s">
        <v>2</v>
      </c>
    </row>
    <row r="5" spans="2:25" s="1" customFormat="1" ht="15.65" customHeight="1">
      <c r="B5" s="223"/>
      <c r="C5" s="224"/>
      <c r="D5" s="212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4"/>
      <c r="Y5" s="2" t="s">
        <v>3</v>
      </c>
    </row>
    <row r="6" spans="2:25" s="1" customFormat="1" ht="15.65" customHeight="1">
      <c r="B6" s="225"/>
      <c r="C6" s="226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7"/>
      <c r="Y6" s="3">
        <v>1</v>
      </c>
    </row>
    <row r="7" spans="2:25" ht="12.5" customHeight="1">
      <c r="B7" s="233" t="s">
        <v>23</v>
      </c>
      <c r="C7" s="235"/>
      <c r="D7" s="235"/>
      <c r="E7" s="235"/>
    </row>
    <row r="8" spans="2:25" ht="13" customHeight="1" thickBot="1">
      <c r="B8" s="234"/>
      <c r="C8" s="236"/>
      <c r="D8" s="236"/>
      <c r="E8" s="236"/>
    </row>
    <row r="9" spans="2:25" ht="27" customHeight="1" thickBot="1">
      <c r="B9" s="15" t="s">
        <v>6</v>
      </c>
      <c r="C9" s="227" t="s">
        <v>119</v>
      </c>
      <c r="D9" s="227"/>
      <c r="E9" s="228"/>
      <c r="F9" s="229" t="s">
        <v>8</v>
      </c>
      <c r="G9" s="230"/>
      <c r="H9" s="230"/>
      <c r="I9" s="230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2"/>
    </row>
    <row r="10" spans="2:25" ht="13">
      <c r="B10" s="65" t="s">
        <v>7</v>
      </c>
      <c r="C10" s="66" t="str">
        <f>C9</f>
        <v>Kess</v>
      </c>
      <c r="D10" s="67" t="s">
        <v>4</v>
      </c>
      <c r="E10" s="68" t="s">
        <v>5</v>
      </c>
      <c r="F10" s="16" t="s">
        <v>52</v>
      </c>
      <c r="G10" s="11" t="s">
        <v>4</v>
      </c>
      <c r="H10" s="11" t="s">
        <v>5</v>
      </c>
      <c r="I10" s="12" t="s">
        <v>9</v>
      </c>
      <c r="J10" s="16" t="s">
        <v>53</v>
      </c>
      <c r="K10" s="11" t="s">
        <v>4</v>
      </c>
      <c r="L10" s="11" t="s">
        <v>5</v>
      </c>
      <c r="M10" s="12" t="s">
        <v>9</v>
      </c>
      <c r="N10" s="16" t="s">
        <v>54</v>
      </c>
      <c r="O10" s="11" t="s">
        <v>4</v>
      </c>
      <c r="P10" s="11" t="s">
        <v>5</v>
      </c>
      <c r="Q10" s="12" t="s">
        <v>9</v>
      </c>
      <c r="R10" s="16" t="s">
        <v>55</v>
      </c>
      <c r="S10" s="11" t="s">
        <v>4</v>
      </c>
      <c r="T10" s="11" t="s">
        <v>5</v>
      </c>
      <c r="U10" s="12" t="s">
        <v>9</v>
      </c>
      <c r="V10" s="16" t="s">
        <v>56</v>
      </c>
      <c r="W10" s="11" t="s">
        <v>4</v>
      </c>
      <c r="X10" s="11" t="s">
        <v>5</v>
      </c>
      <c r="Y10" s="12" t="s">
        <v>9</v>
      </c>
    </row>
    <row r="11" spans="2:25">
      <c r="B11" s="55"/>
      <c r="C11" s="59"/>
      <c r="D11" s="60"/>
      <c r="E11" s="61" t="str">
        <f>IFERROR(C11/D11,"-")</f>
        <v>-</v>
      </c>
      <c r="F11" s="9"/>
      <c r="G11" s="5"/>
      <c r="H11" s="7" t="str">
        <f>IFERROR(F11/G11,"-")</f>
        <v>-</v>
      </c>
      <c r="I11" s="13" t="str">
        <f>IFERROR($C11/F11,"-")</f>
        <v>-</v>
      </c>
      <c r="J11" s="9"/>
      <c r="K11" s="5"/>
      <c r="L11" s="7" t="str">
        <f>IFERROR(J11/K11,"-")</f>
        <v>-</v>
      </c>
      <c r="M11" s="13" t="str">
        <f>IFERROR($C11/J11,"-")</f>
        <v>-</v>
      </c>
      <c r="N11" s="9"/>
      <c r="O11" s="5"/>
      <c r="P11" s="7" t="str">
        <f>IFERROR(N11/O11,"-")</f>
        <v>-</v>
      </c>
      <c r="Q11" s="13" t="str">
        <f t="shared" ref="Q11:Q31" si="0">IFERROR(N11/$C11,"-")</f>
        <v>-</v>
      </c>
      <c r="R11" s="9"/>
      <c r="S11" s="5"/>
      <c r="T11" s="7" t="str">
        <f>IFERROR(R11/S11,"-")</f>
        <v>-</v>
      </c>
      <c r="U11" s="13" t="str">
        <f t="shared" ref="U11:U31" si="1">IFERROR(R11/$C11,"-")</f>
        <v>-</v>
      </c>
      <c r="V11" s="9"/>
      <c r="W11" s="5"/>
      <c r="X11" s="7" t="str">
        <f>IFERROR(V11/W11,"-")</f>
        <v>-</v>
      </c>
      <c r="Y11" s="13" t="str">
        <f t="shared" ref="Y11:Y31" si="2">IFERROR(V11/$C11,"-")</f>
        <v>-</v>
      </c>
    </row>
    <row r="12" spans="2:25">
      <c r="B12" s="55"/>
      <c r="C12" s="59"/>
      <c r="D12" s="60"/>
      <c r="E12" s="61" t="str">
        <f t="shared" ref="E12:E31" si="3">IFERROR(C12/D12,"-")</f>
        <v>-</v>
      </c>
      <c r="F12" s="9"/>
      <c r="G12" s="5"/>
      <c r="H12" s="7" t="str">
        <f t="shared" ref="H12:H31" si="4">IFERROR(F12/G12,"-")</f>
        <v>-</v>
      </c>
      <c r="I12" s="13" t="str">
        <f t="shared" ref="I12:I31" si="5">IFERROR($C12/F12,"-")</f>
        <v>-</v>
      </c>
      <c r="J12" s="9"/>
      <c r="K12" s="5"/>
      <c r="L12" s="7" t="str">
        <f t="shared" ref="L12:L31" si="6">IFERROR(J12/K12,"-")</f>
        <v>-</v>
      </c>
      <c r="M12" s="13" t="str">
        <f t="shared" ref="M12:M31" si="7">IFERROR($C12/J12,"-")</f>
        <v>-</v>
      </c>
      <c r="N12" s="9"/>
      <c r="O12" s="5"/>
      <c r="P12" s="7" t="str">
        <f t="shared" ref="P12:P31" si="8">IFERROR(N12/O12,"-")</f>
        <v>-</v>
      </c>
      <c r="Q12" s="13" t="str">
        <f t="shared" si="0"/>
        <v>-</v>
      </c>
      <c r="R12" s="9"/>
      <c r="S12" s="5"/>
      <c r="T12" s="7" t="str">
        <f t="shared" ref="T12:T31" si="9">IFERROR(R12/S12,"-")</f>
        <v>-</v>
      </c>
      <c r="U12" s="13" t="str">
        <f t="shared" si="1"/>
        <v>-</v>
      </c>
      <c r="V12" s="9"/>
      <c r="W12" s="5"/>
      <c r="X12" s="7" t="str">
        <f t="shared" ref="X12:X31" si="10">IFERROR(V12/W12,"-")</f>
        <v>-</v>
      </c>
      <c r="Y12" s="13" t="str">
        <f t="shared" si="2"/>
        <v>-</v>
      </c>
    </row>
    <row r="13" spans="2:25">
      <c r="B13" s="55"/>
      <c r="C13" s="59"/>
      <c r="D13" s="60"/>
      <c r="E13" s="61" t="str">
        <f t="shared" si="3"/>
        <v>-</v>
      </c>
      <c r="F13" s="9"/>
      <c r="G13" s="5"/>
      <c r="H13" s="7" t="str">
        <f t="shared" si="4"/>
        <v>-</v>
      </c>
      <c r="I13" s="13" t="str">
        <f t="shared" si="5"/>
        <v>-</v>
      </c>
      <c r="J13" s="9"/>
      <c r="K13" s="5"/>
      <c r="L13" s="7" t="str">
        <f t="shared" si="6"/>
        <v>-</v>
      </c>
      <c r="M13" s="13" t="str">
        <f t="shared" si="7"/>
        <v>-</v>
      </c>
      <c r="N13" s="9"/>
      <c r="O13" s="5"/>
      <c r="P13" s="7" t="str">
        <f t="shared" si="8"/>
        <v>-</v>
      </c>
      <c r="Q13" s="13" t="str">
        <f t="shared" si="0"/>
        <v>-</v>
      </c>
      <c r="R13" s="9"/>
      <c r="S13" s="5"/>
      <c r="T13" s="7" t="str">
        <f t="shared" si="9"/>
        <v>-</v>
      </c>
      <c r="U13" s="13" t="str">
        <f t="shared" si="1"/>
        <v>-</v>
      </c>
      <c r="V13" s="9"/>
      <c r="W13" s="5"/>
      <c r="X13" s="7" t="str">
        <f t="shared" si="10"/>
        <v>-</v>
      </c>
      <c r="Y13" s="13" t="str">
        <f t="shared" si="2"/>
        <v>-</v>
      </c>
    </row>
    <row r="14" spans="2:25">
      <c r="B14" s="55"/>
      <c r="C14" s="59"/>
      <c r="D14" s="60"/>
      <c r="E14" s="61" t="str">
        <f t="shared" si="3"/>
        <v>-</v>
      </c>
      <c r="F14" s="9"/>
      <c r="G14" s="5"/>
      <c r="H14" s="7" t="str">
        <f t="shared" si="4"/>
        <v>-</v>
      </c>
      <c r="I14" s="13" t="str">
        <f t="shared" si="5"/>
        <v>-</v>
      </c>
      <c r="J14" s="9"/>
      <c r="K14" s="5"/>
      <c r="L14" s="7" t="str">
        <f t="shared" si="6"/>
        <v>-</v>
      </c>
      <c r="M14" s="13" t="str">
        <f t="shared" si="7"/>
        <v>-</v>
      </c>
      <c r="N14" s="9"/>
      <c r="O14" s="5"/>
      <c r="P14" s="7" t="str">
        <f t="shared" si="8"/>
        <v>-</v>
      </c>
      <c r="Q14" s="13" t="str">
        <f t="shared" si="0"/>
        <v>-</v>
      </c>
      <c r="R14" s="9"/>
      <c r="S14" s="5"/>
      <c r="T14" s="7" t="str">
        <f t="shared" si="9"/>
        <v>-</v>
      </c>
      <c r="U14" s="13" t="str">
        <f t="shared" si="1"/>
        <v>-</v>
      </c>
      <c r="V14" s="9"/>
      <c r="W14" s="5"/>
      <c r="X14" s="7" t="str">
        <f t="shared" si="10"/>
        <v>-</v>
      </c>
      <c r="Y14" s="13" t="str">
        <f t="shared" si="2"/>
        <v>-</v>
      </c>
    </row>
    <row r="15" spans="2:25">
      <c r="B15" s="55"/>
      <c r="C15" s="59"/>
      <c r="D15" s="60"/>
      <c r="E15" s="61" t="str">
        <f t="shared" si="3"/>
        <v>-</v>
      </c>
      <c r="F15" s="9"/>
      <c r="G15" s="5"/>
      <c r="H15" s="7" t="str">
        <f t="shared" ref="H15:H22" si="11">IFERROR(F15/G15,"-")</f>
        <v>-</v>
      </c>
      <c r="I15" s="13" t="str">
        <f t="shared" ref="I15:I22" si="12">IFERROR($C15/F15,"-")</f>
        <v>-</v>
      </c>
      <c r="J15" s="9"/>
      <c r="K15" s="5"/>
      <c r="L15" s="7" t="str">
        <f t="shared" ref="L15:L22" si="13">IFERROR(J15/K15,"-")</f>
        <v>-</v>
      </c>
      <c r="M15" s="13" t="str">
        <f t="shared" ref="M15:M22" si="14">IFERROR($C15/J15,"-")</f>
        <v>-</v>
      </c>
      <c r="N15" s="9"/>
      <c r="O15" s="5"/>
      <c r="P15" s="7" t="str">
        <f t="shared" ref="P15:P23" si="15">IFERROR(N15/O15,"-")</f>
        <v>-</v>
      </c>
      <c r="Q15" s="13" t="str">
        <f t="shared" ref="Q15:Q23" si="16">IFERROR(N15/$C15,"-")</f>
        <v>-</v>
      </c>
      <c r="R15" s="9"/>
      <c r="S15" s="5"/>
      <c r="T15" s="7" t="str">
        <f t="shared" ref="T15:T23" si="17">IFERROR(R15/S15,"-")</f>
        <v>-</v>
      </c>
      <c r="U15" s="13" t="str">
        <f t="shared" ref="U15:U23" si="18">IFERROR(R15/$C15,"-")</f>
        <v>-</v>
      </c>
      <c r="V15" s="9"/>
      <c r="W15" s="5"/>
      <c r="X15" s="7" t="str">
        <f t="shared" ref="X15:X24" si="19">IFERROR(V15/W15,"-")</f>
        <v>-</v>
      </c>
      <c r="Y15" s="13" t="str">
        <f t="shared" ref="Y15:Y24" si="20">IFERROR(V15/$C15,"-")</f>
        <v>-</v>
      </c>
    </row>
    <row r="16" spans="2:25">
      <c r="B16" s="55"/>
      <c r="C16" s="59"/>
      <c r="D16" s="60"/>
      <c r="E16" s="61" t="str">
        <f t="shared" si="3"/>
        <v>-</v>
      </c>
      <c r="F16" s="9"/>
      <c r="G16" s="5"/>
      <c r="H16" s="7" t="str">
        <f t="shared" si="11"/>
        <v>-</v>
      </c>
      <c r="I16" s="13" t="str">
        <f t="shared" si="12"/>
        <v>-</v>
      </c>
      <c r="J16" s="9"/>
      <c r="K16" s="5"/>
      <c r="L16" s="7" t="str">
        <f t="shared" si="13"/>
        <v>-</v>
      </c>
      <c r="M16" s="13" t="str">
        <f t="shared" si="14"/>
        <v>-</v>
      </c>
      <c r="N16" s="9"/>
      <c r="O16" s="5"/>
      <c r="P16" s="7" t="str">
        <f t="shared" si="15"/>
        <v>-</v>
      </c>
      <c r="Q16" s="13" t="str">
        <f t="shared" si="16"/>
        <v>-</v>
      </c>
      <c r="R16" s="9"/>
      <c r="S16" s="5"/>
      <c r="T16" s="7" t="str">
        <f t="shared" si="17"/>
        <v>-</v>
      </c>
      <c r="U16" s="13" t="str">
        <f t="shared" si="18"/>
        <v>-</v>
      </c>
      <c r="V16" s="9"/>
      <c r="W16" s="5"/>
      <c r="X16" s="7" t="str">
        <f t="shared" si="19"/>
        <v>-</v>
      </c>
      <c r="Y16" s="13" t="str">
        <f t="shared" si="20"/>
        <v>-</v>
      </c>
    </row>
    <row r="17" spans="2:25">
      <c r="B17" s="55"/>
      <c r="C17" s="59"/>
      <c r="D17" s="60"/>
      <c r="E17" s="61" t="str">
        <f t="shared" si="3"/>
        <v>-</v>
      </c>
      <c r="F17" s="9"/>
      <c r="G17" s="5"/>
      <c r="H17" s="7" t="str">
        <f t="shared" si="11"/>
        <v>-</v>
      </c>
      <c r="I17" s="13" t="str">
        <f t="shared" si="12"/>
        <v>-</v>
      </c>
      <c r="J17" s="9"/>
      <c r="K17" s="5"/>
      <c r="L17" s="7" t="str">
        <f t="shared" si="13"/>
        <v>-</v>
      </c>
      <c r="M17" s="13" t="str">
        <f t="shared" si="14"/>
        <v>-</v>
      </c>
      <c r="N17" s="9"/>
      <c r="O17" s="5"/>
      <c r="P17" s="7" t="str">
        <f t="shared" si="15"/>
        <v>-</v>
      </c>
      <c r="Q17" s="13" t="str">
        <f t="shared" si="16"/>
        <v>-</v>
      </c>
      <c r="R17" s="9"/>
      <c r="S17" s="5"/>
      <c r="T17" s="7" t="str">
        <f t="shared" si="17"/>
        <v>-</v>
      </c>
      <c r="U17" s="13" t="str">
        <f t="shared" si="18"/>
        <v>-</v>
      </c>
      <c r="V17" s="9"/>
      <c r="W17" s="5"/>
      <c r="X17" s="7" t="str">
        <f t="shared" si="19"/>
        <v>-</v>
      </c>
      <c r="Y17" s="13" t="str">
        <f t="shared" si="20"/>
        <v>-</v>
      </c>
    </row>
    <row r="18" spans="2:25">
      <c r="B18" s="55"/>
      <c r="C18" s="59"/>
      <c r="D18" s="60"/>
      <c r="E18" s="61" t="str">
        <f t="shared" si="3"/>
        <v>-</v>
      </c>
      <c r="F18" s="9"/>
      <c r="G18" s="5"/>
      <c r="H18" s="7" t="str">
        <f t="shared" si="11"/>
        <v>-</v>
      </c>
      <c r="I18" s="13" t="str">
        <f t="shared" si="12"/>
        <v>-</v>
      </c>
      <c r="J18" s="9"/>
      <c r="K18" s="5"/>
      <c r="L18" s="7" t="str">
        <f t="shared" si="13"/>
        <v>-</v>
      </c>
      <c r="M18" s="13" t="str">
        <f t="shared" si="14"/>
        <v>-</v>
      </c>
      <c r="N18" s="9"/>
      <c r="O18" s="5"/>
      <c r="P18" s="7" t="str">
        <f t="shared" si="15"/>
        <v>-</v>
      </c>
      <c r="Q18" s="13" t="str">
        <f t="shared" si="16"/>
        <v>-</v>
      </c>
      <c r="R18" s="9"/>
      <c r="S18" s="5"/>
      <c r="T18" s="7" t="str">
        <f t="shared" si="17"/>
        <v>-</v>
      </c>
      <c r="U18" s="13" t="str">
        <f t="shared" si="18"/>
        <v>-</v>
      </c>
      <c r="V18" s="9"/>
      <c r="W18" s="5"/>
      <c r="X18" s="7" t="str">
        <f t="shared" si="19"/>
        <v>-</v>
      </c>
      <c r="Y18" s="13" t="str">
        <f t="shared" si="20"/>
        <v>-</v>
      </c>
    </row>
    <row r="19" spans="2:25">
      <c r="B19" s="55"/>
      <c r="C19" s="59"/>
      <c r="D19" s="60"/>
      <c r="E19" s="61" t="str">
        <f t="shared" si="3"/>
        <v>-</v>
      </c>
      <c r="F19" s="9"/>
      <c r="G19" s="5"/>
      <c r="H19" s="7" t="str">
        <f t="shared" si="11"/>
        <v>-</v>
      </c>
      <c r="I19" s="13" t="str">
        <f t="shared" si="12"/>
        <v>-</v>
      </c>
      <c r="J19" s="9"/>
      <c r="K19" s="5"/>
      <c r="L19" s="7" t="str">
        <f t="shared" si="13"/>
        <v>-</v>
      </c>
      <c r="M19" s="13" t="str">
        <f t="shared" si="14"/>
        <v>-</v>
      </c>
      <c r="N19" s="9"/>
      <c r="O19" s="5"/>
      <c r="P19" s="7" t="str">
        <f t="shared" si="15"/>
        <v>-</v>
      </c>
      <c r="Q19" s="13" t="str">
        <f t="shared" si="16"/>
        <v>-</v>
      </c>
      <c r="R19" s="9"/>
      <c r="S19" s="5"/>
      <c r="T19" s="7" t="str">
        <f t="shared" si="17"/>
        <v>-</v>
      </c>
      <c r="U19" s="13" t="str">
        <f t="shared" si="18"/>
        <v>-</v>
      </c>
      <c r="V19" s="9"/>
      <c r="W19" s="5"/>
      <c r="X19" s="7" t="str">
        <f t="shared" si="19"/>
        <v>-</v>
      </c>
      <c r="Y19" s="13" t="str">
        <f t="shared" si="20"/>
        <v>-</v>
      </c>
    </row>
    <row r="20" spans="2:25">
      <c r="B20" s="55"/>
      <c r="C20" s="59"/>
      <c r="D20" s="60"/>
      <c r="E20" s="61" t="str">
        <f t="shared" si="3"/>
        <v>-</v>
      </c>
      <c r="F20" s="9"/>
      <c r="G20" s="5"/>
      <c r="H20" s="7" t="str">
        <f t="shared" si="11"/>
        <v>-</v>
      </c>
      <c r="I20" s="13" t="str">
        <f t="shared" si="12"/>
        <v>-</v>
      </c>
      <c r="J20" s="9"/>
      <c r="K20" s="5"/>
      <c r="L20" s="7" t="str">
        <f t="shared" si="13"/>
        <v>-</v>
      </c>
      <c r="M20" s="13" t="str">
        <f t="shared" si="14"/>
        <v>-</v>
      </c>
      <c r="N20" s="9"/>
      <c r="O20" s="5"/>
      <c r="P20" s="7" t="str">
        <f t="shared" si="15"/>
        <v>-</v>
      </c>
      <c r="Q20" s="13" t="str">
        <f t="shared" si="16"/>
        <v>-</v>
      </c>
      <c r="R20" s="9"/>
      <c r="S20" s="5"/>
      <c r="T20" s="7" t="str">
        <f t="shared" si="17"/>
        <v>-</v>
      </c>
      <c r="U20" s="13" t="str">
        <f t="shared" si="18"/>
        <v>-</v>
      </c>
      <c r="V20" s="9"/>
      <c r="W20" s="5"/>
      <c r="X20" s="7" t="str">
        <f t="shared" si="19"/>
        <v>-</v>
      </c>
      <c r="Y20" s="13" t="str">
        <f t="shared" si="20"/>
        <v>-</v>
      </c>
    </row>
    <row r="21" spans="2:25">
      <c r="B21" s="55"/>
      <c r="C21" s="59"/>
      <c r="D21" s="60"/>
      <c r="E21" s="61" t="str">
        <f t="shared" si="3"/>
        <v>-</v>
      </c>
      <c r="F21" s="9"/>
      <c r="G21" s="5"/>
      <c r="H21" s="7" t="str">
        <f t="shared" si="11"/>
        <v>-</v>
      </c>
      <c r="I21" s="13" t="str">
        <f t="shared" si="12"/>
        <v>-</v>
      </c>
      <c r="J21" s="9"/>
      <c r="K21" s="5"/>
      <c r="L21" s="7" t="str">
        <f t="shared" si="13"/>
        <v>-</v>
      </c>
      <c r="M21" s="13" t="str">
        <f t="shared" si="14"/>
        <v>-</v>
      </c>
      <c r="N21" s="9"/>
      <c r="O21" s="5"/>
      <c r="P21" s="7" t="str">
        <f t="shared" si="15"/>
        <v>-</v>
      </c>
      <c r="Q21" s="13" t="str">
        <f t="shared" si="16"/>
        <v>-</v>
      </c>
      <c r="R21" s="9"/>
      <c r="S21" s="5"/>
      <c r="T21" s="7" t="str">
        <f t="shared" si="17"/>
        <v>-</v>
      </c>
      <c r="U21" s="13" t="str">
        <f t="shared" si="18"/>
        <v>-</v>
      </c>
      <c r="V21" s="9"/>
      <c r="W21" s="5"/>
      <c r="X21" s="7" t="str">
        <f t="shared" si="19"/>
        <v>-</v>
      </c>
      <c r="Y21" s="13" t="str">
        <f t="shared" si="20"/>
        <v>-</v>
      </c>
    </row>
    <row r="22" spans="2:25">
      <c r="B22" s="55"/>
      <c r="C22" s="59"/>
      <c r="D22" s="60"/>
      <c r="E22" s="61" t="str">
        <f t="shared" si="3"/>
        <v>-</v>
      </c>
      <c r="F22" s="9"/>
      <c r="G22" s="5"/>
      <c r="H22" s="7" t="str">
        <f t="shared" si="11"/>
        <v>-</v>
      </c>
      <c r="I22" s="13" t="str">
        <f t="shared" si="12"/>
        <v>-</v>
      </c>
      <c r="J22" s="9"/>
      <c r="K22" s="5"/>
      <c r="L22" s="7" t="str">
        <f t="shared" si="13"/>
        <v>-</v>
      </c>
      <c r="M22" s="13" t="str">
        <f t="shared" si="14"/>
        <v>-</v>
      </c>
      <c r="N22" s="9"/>
      <c r="O22" s="5"/>
      <c r="P22" s="7" t="str">
        <f t="shared" si="15"/>
        <v>-</v>
      </c>
      <c r="Q22" s="13" t="str">
        <f t="shared" si="16"/>
        <v>-</v>
      </c>
      <c r="R22" s="9"/>
      <c r="S22" s="5"/>
      <c r="T22" s="7" t="str">
        <f t="shared" si="17"/>
        <v>-</v>
      </c>
      <c r="U22" s="13" t="str">
        <f t="shared" si="18"/>
        <v>-</v>
      </c>
      <c r="V22" s="9"/>
      <c r="W22" s="5"/>
      <c r="X22" s="7" t="str">
        <f t="shared" si="19"/>
        <v>-</v>
      </c>
      <c r="Y22" s="13" t="str">
        <f t="shared" si="20"/>
        <v>-</v>
      </c>
    </row>
    <row r="23" spans="2:25">
      <c r="B23" s="55"/>
      <c r="C23" s="59"/>
      <c r="D23" s="60"/>
      <c r="E23" s="61" t="str">
        <f t="shared" si="3"/>
        <v>-</v>
      </c>
      <c r="F23" s="9"/>
      <c r="G23" s="5"/>
      <c r="H23" s="7" t="str">
        <f t="shared" si="4"/>
        <v>-</v>
      </c>
      <c r="I23" s="13" t="str">
        <f t="shared" si="5"/>
        <v>-</v>
      </c>
      <c r="J23" s="58"/>
      <c r="K23" s="5"/>
      <c r="L23" s="7" t="str">
        <f t="shared" si="6"/>
        <v>-</v>
      </c>
      <c r="M23" s="13" t="str">
        <f t="shared" si="7"/>
        <v>-</v>
      </c>
      <c r="N23" s="9"/>
      <c r="O23" s="5"/>
      <c r="P23" s="7" t="str">
        <f t="shared" si="15"/>
        <v>-</v>
      </c>
      <c r="Q23" s="13" t="str">
        <f t="shared" si="16"/>
        <v>-</v>
      </c>
      <c r="R23" s="9"/>
      <c r="S23" s="5"/>
      <c r="T23" s="7" t="str">
        <f t="shared" si="17"/>
        <v>-</v>
      </c>
      <c r="U23" s="13" t="str">
        <f t="shared" si="18"/>
        <v>-</v>
      </c>
      <c r="V23" s="9"/>
      <c r="W23" s="5"/>
      <c r="X23" s="7" t="str">
        <f t="shared" si="19"/>
        <v>-</v>
      </c>
      <c r="Y23" s="13" t="str">
        <f t="shared" si="20"/>
        <v>-</v>
      </c>
    </row>
    <row r="24" spans="2:25">
      <c r="B24" s="55"/>
      <c r="C24" s="59"/>
      <c r="D24" s="60"/>
      <c r="E24" s="61" t="str">
        <f t="shared" si="3"/>
        <v>-</v>
      </c>
      <c r="F24" s="58"/>
      <c r="G24" s="41"/>
      <c r="H24" s="7" t="str">
        <f t="shared" si="4"/>
        <v>-</v>
      </c>
      <c r="I24" s="13" t="str">
        <f t="shared" si="5"/>
        <v>-</v>
      </c>
      <c r="J24" s="58"/>
      <c r="K24" s="5"/>
      <c r="L24" s="7" t="str">
        <f t="shared" si="6"/>
        <v>-</v>
      </c>
      <c r="M24" s="13" t="str">
        <f t="shared" si="7"/>
        <v>-</v>
      </c>
      <c r="N24" s="9"/>
      <c r="O24" s="5"/>
      <c r="P24" s="7" t="str">
        <f t="shared" si="8"/>
        <v>-</v>
      </c>
      <c r="Q24" s="13" t="str">
        <f t="shared" si="0"/>
        <v>-</v>
      </c>
      <c r="R24" s="9"/>
      <c r="S24" s="5"/>
      <c r="T24" s="7" t="str">
        <f t="shared" si="9"/>
        <v>-</v>
      </c>
      <c r="U24" s="13" t="str">
        <f t="shared" si="1"/>
        <v>-</v>
      </c>
      <c r="V24" s="9"/>
      <c r="W24" s="5"/>
      <c r="X24" s="7" t="str">
        <f t="shared" si="19"/>
        <v>-</v>
      </c>
      <c r="Y24" s="13" t="str">
        <f t="shared" si="20"/>
        <v>-</v>
      </c>
    </row>
    <row r="25" spans="2:25">
      <c r="B25" s="56"/>
      <c r="C25" s="59"/>
      <c r="D25" s="60"/>
      <c r="E25" s="61" t="str">
        <f t="shared" si="3"/>
        <v>-</v>
      </c>
      <c r="F25" s="9"/>
      <c r="G25" s="5"/>
      <c r="H25" s="7" t="str">
        <f t="shared" si="4"/>
        <v>-</v>
      </c>
      <c r="I25" s="13" t="str">
        <f t="shared" si="5"/>
        <v>-</v>
      </c>
      <c r="J25" s="9"/>
      <c r="K25" s="5"/>
      <c r="L25" s="7" t="str">
        <f t="shared" si="6"/>
        <v>-</v>
      </c>
      <c r="M25" s="13" t="str">
        <f t="shared" si="7"/>
        <v>-</v>
      </c>
      <c r="N25" s="9"/>
      <c r="O25" s="5"/>
      <c r="P25" s="7" t="str">
        <f t="shared" si="8"/>
        <v>-</v>
      </c>
      <c r="Q25" s="13" t="str">
        <f t="shared" si="0"/>
        <v>-</v>
      </c>
      <c r="R25" s="9"/>
      <c r="S25" s="5"/>
      <c r="T25" s="7" t="str">
        <f t="shared" si="9"/>
        <v>-</v>
      </c>
      <c r="U25" s="13" t="str">
        <f t="shared" si="1"/>
        <v>-</v>
      </c>
      <c r="V25" s="9"/>
      <c r="W25" s="5"/>
      <c r="X25" s="7" t="str">
        <f t="shared" si="10"/>
        <v>-</v>
      </c>
      <c r="Y25" s="13" t="str">
        <f t="shared" si="2"/>
        <v>-</v>
      </c>
    </row>
    <row r="26" spans="2:25">
      <c r="B26" s="56"/>
      <c r="C26" s="59"/>
      <c r="D26" s="60"/>
      <c r="E26" s="61" t="str">
        <f t="shared" si="3"/>
        <v>-</v>
      </c>
      <c r="F26" s="9"/>
      <c r="G26" s="5"/>
      <c r="H26" s="7" t="str">
        <f t="shared" si="4"/>
        <v>-</v>
      </c>
      <c r="I26" s="13" t="str">
        <f t="shared" si="5"/>
        <v>-</v>
      </c>
      <c r="J26" s="9"/>
      <c r="K26" s="5"/>
      <c r="L26" s="7" t="str">
        <f t="shared" si="6"/>
        <v>-</v>
      </c>
      <c r="M26" s="13" t="str">
        <f t="shared" si="7"/>
        <v>-</v>
      </c>
      <c r="N26" s="9"/>
      <c r="O26" s="5"/>
      <c r="P26" s="7" t="str">
        <f t="shared" si="8"/>
        <v>-</v>
      </c>
      <c r="Q26" s="13" t="str">
        <f t="shared" si="0"/>
        <v>-</v>
      </c>
      <c r="R26" s="9"/>
      <c r="S26" s="5"/>
      <c r="T26" s="7" t="str">
        <f t="shared" si="9"/>
        <v>-</v>
      </c>
      <c r="U26" s="13" t="str">
        <f t="shared" si="1"/>
        <v>-</v>
      </c>
      <c r="V26" s="9"/>
      <c r="W26" s="5"/>
      <c r="X26" s="7" t="str">
        <f t="shared" si="10"/>
        <v>-</v>
      </c>
      <c r="Y26" s="13" t="str">
        <f t="shared" si="2"/>
        <v>-</v>
      </c>
    </row>
    <row r="27" spans="2:25">
      <c r="B27" s="56"/>
      <c r="C27" s="59"/>
      <c r="D27" s="60"/>
      <c r="E27" s="61" t="str">
        <f t="shared" si="3"/>
        <v>-</v>
      </c>
      <c r="F27" s="9"/>
      <c r="G27" s="5"/>
      <c r="H27" s="7" t="str">
        <f t="shared" si="4"/>
        <v>-</v>
      </c>
      <c r="I27" s="13" t="str">
        <f t="shared" si="5"/>
        <v>-</v>
      </c>
      <c r="J27" s="9"/>
      <c r="K27" s="5"/>
      <c r="L27" s="7" t="str">
        <f t="shared" si="6"/>
        <v>-</v>
      </c>
      <c r="M27" s="13" t="str">
        <f t="shared" si="7"/>
        <v>-</v>
      </c>
      <c r="N27" s="9"/>
      <c r="O27" s="5"/>
      <c r="P27" s="7" t="str">
        <f t="shared" si="8"/>
        <v>-</v>
      </c>
      <c r="Q27" s="13" t="str">
        <f t="shared" si="0"/>
        <v>-</v>
      </c>
      <c r="R27" s="9"/>
      <c r="S27" s="5"/>
      <c r="T27" s="7" t="str">
        <f t="shared" si="9"/>
        <v>-</v>
      </c>
      <c r="U27" s="13" t="str">
        <f t="shared" si="1"/>
        <v>-</v>
      </c>
      <c r="V27" s="9"/>
      <c r="W27" s="5"/>
      <c r="X27" s="7" t="str">
        <f t="shared" si="10"/>
        <v>-</v>
      </c>
      <c r="Y27" s="13" t="str">
        <f t="shared" si="2"/>
        <v>-</v>
      </c>
    </row>
    <row r="28" spans="2:25">
      <c r="B28" s="56"/>
      <c r="C28" s="59"/>
      <c r="D28" s="60"/>
      <c r="E28" s="61" t="str">
        <f t="shared" si="3"/>
        <v>-</v>
      </c>
      <c r="F28" s="9"/>
      <c r="G28" s="5"/>
      <c r="H28" s="7" t="str">
        <f t="shared" si="4"/>
        <v>-</v>
      </c>
      <c r="I28" s="13" t="str">
        <f t="shared" si="5"/>
        <v>-</v>
      </c>
      <c r="J28" s="9"/>
      <c r="K28" s="5"/>
      <c r="L28" s="7" t="str">
        <f t="shared" si="6"/>
        <v>-</v>
      </c>
      <c r="M28" s="13" t="str">
        <f t="shared" si="7"/>
        <v>-</v>
      </c>
      <c r="N28" s="9"/>
      <c r="O28" s="5"/>
      <c r="P28" s="7" t="str">
        <f t="shared" si="8"/>
        <v>-</v>
      </c>
      <c r="Q28" s="13" t="str">
        <f t="shared" si="0"/>
        <v>-</v>
      </c>
      <c r="R28" s="9"/>
      <c r="S28" s="5"/>
      <c r="T28" s="7" t="str">
        <f t="shared" si="9"/>
        <v>-</v>
      </c>
      <c r="U28" s="13" t="str">
        <f t="shared" si="1"/>
        <v>-</v>
      </c>
      <c r="V28" s="9"/>
      <c r="W28" s="5"/>
      <c r="X28" s="7" t="str">
        <f t="shared" si="10"/>
        <v>-</v>
      </c>
      <c r="Y28" s="13" t="str">
        <f t="shared" si="2"/>
        <v>-</v>
      </c>
    </row>
    <row r="29" spans="2:25">
      <c r="B29" s="56"/>
      <c r="C29" s="59"/>
      <c r="D29" s="60"/>
      <c r="E29" s="61" t="str">
        <f t="shared" si="3"/>
        <v>-</v>
      </c>
      <c r="F29" s="9"/>
      <c r="G29" s="5"/>
      <c r="H29" s="7" t="str">
        <f t="shared" si="4"/>
        <v>-</v>
      </c>
      <c r="I29" s="13" t="str">
        <f t="shared" si="5"/>
        <v>-</v>
      </c>
      <c r="J29" s="9"/>
      <c r="K29" s="5"/>
      <c r="L29" s="7" t="str">
        <f t="shared" si="6"/>
        <v>-</v>
      </c>
      <c r="M29" s="13" t="str">
        <f t="shared" si="7"/>
        <v>-</v>
      </c>
      <c r="N29" s="9"/>
      <c r="O29" s="5"/>
      <c r="P29" s="7" t="str">
        <f t="shared" si="8"/>
        <v>-</v>
      </c>
      <c r="Q29" s="13" t="str">
        <f t="shared" si="0"/>
        <v>-</v>
      </c>
      <c r="R29" s="9"/>
      <c r="S29" s="5"/>
      <c r="T29" s="7" t="str">
        <f t="shared" si="9"/>
        <v>-</v>
      </c>
      <c r="U29" s="13" t="str">
        <f t="shared" si="1"/>
        <v>-</v>
      </c>
      <c r="V29" s="9"/>
      <c r="W29" s="5"/>
      <c r="X29" s="7" t="str">
        <f t="shared" si="10"/>
        <v>-</v>
      </c>
      <c r="Y29" s="13" t="str">
        <f t="shared" si="2"/>
        <v>-</v>
      </c>
    </row>
    <row r="30" spans="2:25">
      <c r="B30" s="56"/>
      <c r="C30" s="59"/>
      <c r="D30" s="60"/>
      <c r="E30" s="61" t="str">
        <f t="shared" si="3"/>
        <v>-</v>
      </c>
      <c r="F30" s="9"/>
      <c r="G30" s="5"/>
      <c r="H30" s="7" t="str">
        <f t="shared" si="4"/>
        <v>-</v>
      </c>
      <c r="I30" s="13" t="str">
        <f t="shared" si="5"/>
        <v>-</v>
      </c>
      <c r="J30" s="9"/>
      <c r="K30" s="5"/>
      <c r="L30" s="7" t="str">
        <f t="shared" si="6"/>
        <v>-</v>
      </c>
      <c r="M30" s="13" t="str">
        <f t="shared" si="7"/>
        <v>-</v>
      </c>
      <c r="N30" s="9"/>
      <c r="O30" s="5"/>
      <c r="P30" s="7" t="str">
        <f t="shared" si="8"/>
        <v>-</v>
      </c>
      <c r="Q30" s="13" t="str">
        <f t="shared" si="0"/>
        <v>-</v>
      </c>
      <c r="R30" s="9"/>
      <c r="S30" s="5"/>
      <c r="T30" s="7" t="str">
        <f t="shared" si="9"/>
        <v>-</v>
      </c>
      <c r="U30" s="13" t="str">
        <f t="shared" si="1"/>
        <v>-</v>
      </c>
      <c r="V30" s="9"/>
      <c r="W30" s="5"/>
      <c r="X30" s="7" t="str">
        <f t="shared" si="10"/>
        <v>-</v>
      </c>
      <c r="Y30" s="13" t="str">
        <f t="shared" si="2"/>
        <v>-</v>
      </c>
    </row>
    <row r="31" spans="2:25" ht="13" thickBot="1">
      <c r="B31" s="57"/>
      <c r="C31" s="62"/>
      <c r="D31" s="63"/>
      <c r="E31" s="64" t="str">
        <f t="shared" si="3"/>
        <v>-</v>
      </c>
      <c r="F31" s="10"/>
      <c r="G31" s="6"/>
      <c r="H31" s="8" t="str">
        <f t="shared" si="4"/>
        <v>-</v>
      </c>
      <c r="I31" s="14" t="str">
        <f t="shared" si="5"/>
        <v>-</v>
      </c>
      <c r="J31" s="10"/>
      <c r="K31" s="6"/>
      <c r="L31" s="8" t="str">
        <f t="shared" si="6"/>
        <v>-</v>
      </c>
      <c r="M31" s="14" t="str">
        <f t="shared" si="7"/>
        <v>-</v>
      </c>
      <c r="N31" s="10"/>
      <c r="O31" s="6"/>
      <c r="P31" s="8" t="str">
        <f t="shared" si="8"/>
        <v>-</v>
      </c>
      <c r="Q31" s="14" t="str">
        <f t="shared" si="0"/>
        <v>-</v>
      </c>
      <c r="R31" s="10"/>
      <c r="S31" s="6"/>
      <c r="T31" s="8" t="str">
        <f t="shared" si="9"/>
        <v>-</v>
      </c>
      <c r="U31" s="14" t="str">
        <f t="shared" si="1"/>
        <v>-</v>
      </c>
      <c r="V31" s="10"/>
      <c r="W31" s="6"/>
      <c r="X31" s="8" t="str">
        <f t="shared" si="10"/>
        <v>-</v>
      </c>
      <c r="Y31" s="14" t="str">
        <f t="shared" si="2"/>
        <v>-</v>
      </c>
    </row>
  </sheetData>
  <mergeCells count="7">
    <mergeCell ref="D3:X6"/>
    <mergeCell ref="D2:Y2"/>
    <mergeCell ref="B2:C6"/>
    <mergeCell ref="C9:E9"/>
    <mergeCell ref="F9:Y9"/>
    <mergeCell ref="B7:B8"/>
    <mergeCell ref="C7:E8"/>
  </mergeCells>
  <dataValidations count="1">
    <dataValidation type="list" allowBlank="1" showInputMessage="1" showErrorMessage="1" sqref="C9" xr:uid="{7D8D6A94-9A19-4E5B-AE3B-1689C896594D}">
      <formula1>"Ricca,Belliz,Veritx,Enox,Kess"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4B41-C0B0-4F35-BC15-FFFF021CD6A3}">
  <dimension ref="B2:R30"/>
  <sheetViews>
    <sheetView showGridLines="0" zoomScale="80" zoomScaleNormal="80" workbookViewId="0">
      <selection activeCell="Q16" sqref="Q16"/>
    </sheetView>
  </sheetViews>
  <sheetFormatPr defaultRowHeight="12.5"/>
  <cols>
    <col min="1" max="1" width="1.90625" customWidth="1"/>
    <col min="2" max="2" width="32.6328125" style="4" customWidth="1"/>
    <col min="3" max="3" width="14.36328125" style="4" customWidth="1"/>
    <col min="4" max="5" width="13.6328125" style="4" customWidth="1"/>
    <col min="6" max="6" width="16.7265625" customWidth="1"/>
    <col min="7" max="7" width="14.453125" bestFit="1" customWidth="1"/>
    <col min="8" max="10" width="13.6328125" customWidth="1"/>
    <col min="11" max="11" width="10.90625" customWidth="1"/>
    <col min="12" max="12" width="14.453125" bestFit="1" customWidth="1"/>
    <col min="13" max="13" width="15.1796875" customWidth="1"/>
    <col min="14" max="14" width="14.54296875" customWidth="1"/>
    <col min="15" max="15" width="12.54296875" customWidth="1"/>
    <col min="16" max="16" width="11.90625" customWidth="1"/>
    <col min="17" max="17" width="13.08984375" bestFit="1" customWidth="1"/>
    <col min="18" max="18" width="17" customWidth="1"/>
  </cols>
  <sheetData>
    <row r="2" spans="2:18" s="1" customFormat="1" ht="15.65" customHeight="1">
      <c r="B2" s="221"/>
      <c r="C2" s="238"/>
      <c r="D2" s="237" t="s">
        <v>0</v>
      </c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</row>
    <row r="3" spans="2:18" s="1" customFormat="1" ht="15.65" customHeight="1">
      <c r="B3" s="223"/>
      <c r="C3" s="239"/>
      <c r="D3" s="237" t="s">
        <v>22</v>
      </c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" t="s">
        <v>1</v>
      </c>
    </row>
    <row r="4" spans="2:18" s="1" customFormat="1" ht="15.65" customHeight="1">
      <c r="B4" s="223"/>
      <c r="C4" s="239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" t="s">
        <v>2</v>
      </c>
    </row>
    <row r="5" spans="2:18" s="1" customFormat="1" ht="15.65" customHeight="1">
      <c r="B5" s="223"/>
      <c r="C5" s="239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" t="s">
        <v>3</v>
      </c>
    </row>
    <row r="6" spans="2:18" s="1" customFormat="1" ht="15.65" customHeight="1">
      <c r="B6" s="225"/>
      <c r="C6" s="240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3">
        <v>1</v>
      </c>
    </row>
    <row r="7" spans="2:18" ht="12.5" customHeight="1">
      <c r="B7" s="233" t="s">
        <v>23</v>
      </c>
      <c r="C7" s="235" t="str">
        <f>IF(PREÇOS!C7="","-",PREÇOS!C7)</f>
        <v>-</v>
      </c>
      <c r="D7" s="235"/>
      <c r="E7" s="235"/>
    </row>
    <row r="8" spans="2:18" ht="13" customHeight="1" thickBot="1">
      <c r="B8" s="234"/>
      <c r="C8" s="236"/>
      <c r="D8" s="236"/>
      <c r="E8" s="236"/>
    </row>
    <row r="9" spans="2:18" ht="34" customHeight="1">
      <c r="B9" s="52" t="s">
        <v>7</v>
      </c>
      <c r="C9" s="29" t="s">
        <v>4</v>
      </c>
      <c r="D9" s="28" t="s">
        <v>11</v>
      </c>
      <c r="E9" s="32" t="s">
        <v>12</v>
      </c>
      <c r="F9" s="33" t="s">
        <v>13</v>
      </c>
      <c r="G9" s="33" t="s">
        <v>14</v>
      </c>
      <c r="H9" s="33" t="s">
        <v>15</v>
      </c>
      <c r="I9" s="33" t="s">
        <v>16</v>
      </c>
      <c r="J9" s="42" t="s">
        <v>20</v>
      </c>
      <c r="K9" s="32" t="s">
        <v>12</v>
      </c>
      <c r="L9" s="33" t="s">
        <v>13</v>
      </c>
      <c r="M9" s="33" t="s">
        <v>14</v>
      </c>
      <c r="N9" s="33" t="s">
        <v>15</v>
      </c>
      <c r="O9" s="33" t="s">
        <v>16</v>
      </c>
      <c r="P9" s="47" t="s">
        <v>4</v>
      </c>
      <c r="Q9" s="48" t="s">
        <v>17</v>
      </c>
      <c r="R9" s="49" t="s">
        <v>19</v>
      </c>
    </row>
    <row r="10" spans="2:18" ht="13">
      <c r="B10" s="53" t="str">
        <f>IF(PREÇOS!B11="","-",PREÇOS!B11)</f>
        <v>-</v>
      </c>
      <c r="C10" s="51"/>
      <c r="D10" s="24"/>
      <c r="E10" s="30"/>
      <c r="F10" s="31"/>
      <c r="G10" s="31"/>
      <c r="H10" s="31"/>
      <c r="I10" s="31"/>
      <c r="J10" s="39" t="str">
        <f t="shared" ref="J10:J30" si="0">IF(E10="","-",E10*F10*G10)</f>
        <v>-</v>
      </c>
      <c r="K10" s="36"/>
      <c r="L10" s="21"/>
      <c r="M10" s="21"/>
      <c r="N10" s="21"/>
      <c r="O10" s="21"/>
      <c r="P10" s="43" t="str">
        <f t="shared" ref="P10:P30" si="1">IF(K10="","-",K10*L10*M10)</f>
        <v>-</v>
      </c>
      <c r="Q10" s="44" t="str">
        <f>IF(P10="-","-",P10/J10*D10)</f>
        <v>-</v>
      </c>
      <c r="R10" s="26"/>
    </row>
    <row r="11" spans="2:18" ht="13">
      <c r="B11" s="53" t="str">
        <f>IF(PREÇOS!B12="","-",PREÇOS!B12)</f>
        <v>-</v>
      </c>
      <c r="C11" s="22"/>
      <c r="D11" s="24"/>
      <c r="E11" s="30"/>
      <c r="F11" s="31"/>
      <c r="G11" s="31"/>
      <c r="H11" s="31"/>
      <c r="I11" s="31"/>
      <c r="J11" s="39" t="str">
        <f t="shared" si="0"/>
        <v>-</v>
      </c>
      <c r="K11" s="36"/>
      <c r="L11" s="21"/>
      <c r="M11" s="21"/>
      <c r="N11" s="21"/>
      <c r="O11" s="21"/>
      <c r="P11" s="43" t="str">
        <f t="shared" si="1"/>
        <v>-</v>
      </c>
      <c r="Q11" s="44" t="str">
        <f t="shared" ref="Q11:Q30" si="2">IF(P11="-","-",P11/J11*D11)</f>
        <v>-</v>
      </c>
      <c r="R11" s="26"/>
    </row>
    <row r="12" spans="2:18" ht="13">
      <c r="B12" s="53" t="str">
        <f>IF(PREÇOS!B13="","-",PREÇOS!B13)</f>
        <v>-</v>
      </c>
      <c r="C12" s="22"/>
      <c r="D12" s="24"/>
      <c r="E12" s="30"/>
      <c r="F12" s="31"/>
      <c r="G12" s="31"/>
      <c r="H12" s="31"/>
      <c r="I12" s="31"/>
      <c r="J12" s="39" t="str">
        <f t="shared" si="0"/>
        <v>-</v>
      </c>
      <c r="K12" s="36"/>
      <c r="L12" s="21"/>
      <c r="M12" s="21"/>
      <c r="N12" s="21"/>
      <c r="O12" s="21"/>
      <c r="P12" s="43" t="str">
        <f t="shared" si="1"/>
        <v>-</v>
      </c>
      <c r="Q12" s="44" t="str">
        <f>IF(P12="-","-",P12/J12*D12)</f>
        <v>-</v>
      </c>
      <c r="R12" s="26"/>
    </row>
    <row r="13" spans="2:18" ht="13">
      <c r="B13" s="53" t="str">
        <f>IF(PREÇOS!B14="","-",PREÇOS!B14)</f>
        <v>-</v>
      </c>
      <c r="C13" s="22"/>
      <c r="D13" s="24"/>
      <c r="E13" s="30"/>
      <c r="F13" s="31"/>
      <c r="G13" s="31"/>
      <c r="H13" s="31"/>
      <c r="I13" s="31"/>
      <c r="J13" s="39" t="str">
        <f t="shared" si="0"/>
        <v>-</v>
      </c>
      <c r="K13" s="36"/>
      <c r="L13" s="21"/>
      <c r="M13" s="21"/>
      <c r="N13" s="21"/>
      <c r="O13" s="21"/>
      <c r="P13" s="43" t="str">
        <f t="shared" si="1"/>
        <v>-</v>
      </c>
      <c r="Q13" s="44" t="str">
        <f t="shared" ref="Q13:Q21" si="3">IF(P13="-","-",P13/J13*D13)</f>
        <v>-</v>
      </c>
      <c r="R13" s="26"/>
    </row>
    <row r="14" spans="2:18" ht="13">
      <c r="B14" s="53" t="str">
        <f>IF(PREÇOS!B15="","-",PREÇOS!B15)</f>
        <v>-</v>
      </c>
      <c r="C14" s="22"/>
      <c r="D14" s="24"/>
      <c r="E14" s="30"/>
      <c r="F14" s="31"/>
      <c r="G14" s="31"/>
      <c r="H14" s="31"/>
      <c r="I14" s="31"/>
      <c r="J14" s="39" t="str">
        <f t="shared" si="0"/>
        <v>-</v>
      </c>
      <c r="K14" s="36"/>
      <c r="L14" s="21"/>
      <c r="M14" s="21"/>
      <c r="N14" s="21"/>
      <c r="O14" s="21"/>
      <c r="P14" s="43" t="str">
        <f t="shared" si="1"/>
        <v>-</v>
      </c>
      <c r="Q14" s="44" t="str">
        <f t="shared" si="3"/>
        <v>-</v>
      </c>
      <c r="R14" s="26"/>
    </row>
    <row r="15" spans="2:18" ht="13">
      <c r="B15" s="53" t="str">
        <f>IF(PREÇOS!B16="","-",PREÇOS!B16)</f>
        <v>-</v>
      </c>
      <c r="C15" s="22"/>
      <c r="D15" s="24"/>
      <c r="E15" s="30"/>
      <c r="F15" s="31"/>
      <c r="G15" s="31"/>
      <c r="H15" s="31"/>
      <c r="I15" s="31"/>
      <c r="J15" s="39" t="str">
        <f t="shared" si="0"/>
        <v>-</v>
      </c>
      <c r="K15" s="36"/>
      <c r="L15" s="21"/>
      <c r="M15" s="21"/>
      <c r="N15" s="21"/>
      <c r="O15" s="21"/>
      <c r="P15" s="43" t="str">
        <f t="shared" si="1"/>
        <v>-</v>
      </c>
      <c r="Q15" s="44" t="str">
        <f t="shared" si="3"/>
        <v>-</v>
      </c>
      <c r="R15" s="26"/>
    </row>
    <row r="16" spans="2:18" ht="13">
      <c r="B16" s="53" t="str">
        <f>IF(PREÇOS!B17="","-",PREÇOS!B17)</f>
        <v>-</v>
      </c>
      <c r="C16" s="22"/>
      <c r="D16" s="24"/>
      <c r="E16" s="30"/>
      <c r="F16" s="31"/>
      <c r="G16" s="31"/>
      <c r="H16" s="31"/>
      <c r="I16" s="31"/>
      <c r="J16" s="39" t="str">
        <f t="shared" si="0"/>
        <v>-</v>
      </c>
      <c r="K16" s="36"/>
      <c r="L16" s="21"/>
      <c r="M16" s="21"/>
      <c r="N16" s="21"/>
      <c r="O16" s="21"/>
      <c r="P16" s="43" t="str">
        <f t="shared" si="1"/>
        <v>-</v>
      </c>
      <c r="Q16" s="44" t="str">
        <f t="shared" si="3"/>
        <v>-</v>
      </c>
      <c r="R16" s="26"/>
    </row>
    <row r="17" spans="2:18" ht="13">
      <c r="B17" s="53" t="str">
        <f>IF(PREÇOS!B18="","-",PREÇOS!B18)</f>
        <v>-</v>
      </c>
      <c r="C17" s="22"/>
      <c r="D17" s="24"/>
      <c r="E17" s="30"/>
      <c r="F17" s="31"/>
      <c r="G17" s="31"/>
      <c r="H17" s="31"/>
      <c r="I17" s="31"/>
      <c r="J17" s="39" t="str">
        <f t="shared" si="0"/>
        <v>-</v>
      </c>
      <c r="K17" s="36"/>
      <c r="L17" s="21"/>
      <c r="M17" s="21"/>
      <c r="N17" s="21"/>
      <c r="O17" s="21"/>
      <c r="P17" s="43" t="str">
        <f t="shared" si="1"/>
        <v>-</v>
      </c>
      <c r="Q17" s="44" t="str">
        <f t="shared" si="3"/>
        <v>-</v>
      </c>
      <c r="R17" s="26"/>
    </row>
    <row r="18" spans="2:18" ht="13">
      <c r="B18" s="53" t="str">
        <f>IF(PREÇOS!B19="","-",PREÇOS!B19)</f>
        <v>-</v>
      </c>
      <c r="C18" s="22"/>
      <c r="D18" s="24"/>
      <c r="E18" s="30"/>
      <c r="F18" s="31"/>
      <c r="G18" s="31"/>
      <c r="H18" s="31"/>
      <c r="I18" s="31"/>
      <c r="J18" s="39" t="str">
        <f t="shared" si="0"/>
        <v>-</v>
      </c>
      <c r="K18" s="36"/>
      <c r="L18" s="21"/>
      <c r="M18" s="21"/>
      <c r="N18" s="21"/>
      <c r="O18" s="21"/>
      <c r="P18" s="43" t="str">
        <f t="shared" si="1"/>
        <v>-</v>
      </c>
      <c r="Q18" s="44" t="str">
        <f t="shared" si="3"/>
        <v>-</v>
      </c>
      <c r="R18" s="26"/>
    </row>
    <row r="19" spans="2:18" ht="13">
      <c r="B19" s="53" t="str">
        <f>IF(PREÇOS!B20="","-",PREÇOS!B20)</f>
        <v>-</v>
      </c>
      <c r="C19" s="22"/>
      <c r="D19" s="24"/>
      <c r="E19" s="30"/>
      <c r="F19" s="31"/>
      <c r="G19" s="31"/>
      <c r="H19" s="31"/>
      <c r="I19" s="31"/>
      <c r="J19" s="39" t="str">
        <f t="shared" si="0"/>
        <v>-</v>
      </c>
      <c r="K19" s="36"/>
      <c r="L19" s="21"/>
      <c r="M19" s="21"/>
      <c r="N19" s="21"/>
      <c r="O19" s="21"/>
      <c r="P19" s="43" t="str">
        <f t="shared" si="1"/>
        <v>-</v>
      </c>
      <c r="Q19" s="44" t="str">
        <f t="shared" si="3"/>
        <v>-</v>
      </c>
      <c r="R19" s="26"/>
    </row>
    <row r="20" spans="2:18" ht="13">
      <c r="B20" s="53" t="str">
        <f>IF(PREÇOS!B21="","-",PREÇOS!B21)</f>
        <v>-</v>
      </c>
      <c r="C20" s="22"/>
      <c r="D20" s="24"/>
      <c r="E20" s="30"/>
      <c r="F20" s="31"/>
      <c r="G20" s="31"/>
      <c r="H20" s="31"/>
      <c r="I20" s="31"/>
      <c r="J20" s="39" t="str">
        <f t="shared" si="0"/>
        <v>-</v>
      </c>
      <c r="K20" s="36"/>
      <c r="L20" s="21"/>
      <c r="M20" s="21"/>
      <c r="N20" s="21"/>
      <c r="O20" s="21"/>
      <c r="P20" s="43" t="str">
        <f t="shared" si="1"/>
        <v>-</v>
      </c>
      <c r="Q20" s="44" t="str">
        <f t="shared" si="3"/>
        <v>-</v>
      </c>
      <c r="R20" s="26"/>
    </row>
    <row r="21" spans="2:18" ht="13">
      <c r="B21" s="53" t="str">
        <f>IF(PREÇOS!B22="","-",PREÇOS!B22)</f>
        <v>-</v>
      </c>
      <c r="C21" s="22"/>
      <c r="D21" s="24"/>
      <c r="E21" s="30"/>
      <c r="F21" s="31"/>
      <c r="G21" s="31"/>
      <c r="H21" s="31"/>
      <c r="I21" s="31"/>
      <c r="J21" s="39" t="str">
        <f t="shared" si="0"/>
        <v>-</v>
      </c>
      <c r="K21" s="36"/>
      <c r="L21" s="21"/>
      <c r="M21" s="21"/>
      <c r="N21" s="21"/>
      <c r="O21" s="21"/>
      <c r="P21" s="43" t="str">
        <f t="shared" si="1"/>
        <v>-</v>
      </c>
      <c r="Q21" s="44" t="str">
        <f t="shared" si="3"/>
        <v>-</v>
      </c>
      <c r="R21" s="26"/>
    </row>
    <row r="22" spans="2:18" ht="13">
      <c r="B22" s="53" t="str">
        <f>IF(PREÇOS!B23="","-",PREÇOS!B23)</f>
        <v>-</v>
      </c>
      <c r="C22" s="22"/>
      <c r="D22" s="24"/>
      <c r="E22" s="30"/>
      <c r="F22" s="31"/>
      <c r="G22" s="31"/>
      <c r="H22" s="31"/>
      <c r="I22" s="31"/>
      <c r="J22" s="39" t="str">
        <f t="shared" si="0"/>
        <v>-</v>
      </c>
      <c r="K22" s="36"/>
      <c r="L22" s="21"/>
      <c r="M22" s="21"/>
      <c r="N22" s="21"/>
      <c r="O22" s="21"/>
      <c r="P22" s="43" t="str">
        <f t="shared" si="1"/>
        <v>-</v>
      </c>
      <c r="Q22" s="44" t="str">
        <f t="shared" si="2"/>
        <v>-</v>
      </c>
      <c r="R22" s="26"/>
    </row>
    <row r="23" spans="2:18" ht="13">
      <c r="B23" s="53" t="str">
        <f>IF(PREÇOS!B24="","-",PREÇOS!B24)</f>
        <v>-</v>
      </c>
      <c r="C23" s="22"/>
      <c r="D23" s="24"/>
      <c r="E23" s="30"/>
      <c r="F23" s="31"/>
      <c r="G23" s="31"/>
      <c r="H23" s="31"/>
      <c r="I23" s="31"/>
      <c r="J23" s="39" t="str">
        <f t="shared" si="0"/>
        <v>-</v>
      </c>
      <c r="K23" s="36"/>
      <c r="L23" s="21"/>
      <c r="M23" s="21"/>
      <c r="N23" s="21"/>
      <c r="O23" s="21"/>
      <c r="P23" s="43" t="str">
        <f t="shared" si="1"/>
        <v>-</v>
      </c>
      <c r="Q23" s="44" t="str">
        <f t="shared" si="2"/>
        <v>-</v>
      </c>
      <c r="R23" s="26"/>
    </row>
    <row r="24" spans="2:18" ht="13">
      <c r="B24" s="53" t="str">
        <f>IF(PREÇOS!B25="","-",PREÇOS!B25)</f>
        <v>-</v>
      </c>
      <c r="C24" s="22"/>
      <c r="D24" s="24"/>
      <c r="E24" s="30"/>
      <c r="F24" s="31"/>
      <c r="G24" s="31"/>
      <c r="H24" s="31"/>
      <c r="I24" s="31"/>
      <c r="J24" s="39" t="str">
        <f t="shared" si="0"/>
        <v>-</v>
      </c>
      <c r="K24" s="36"/>
      <c r="L24" s="21"/>
      <c r="M24" s="21"/>
      <c r="N24" s="21"/>
      <c r="O24" s="21"/>
      <c r="P24" s="43" t="str">
        <f t="shared" si="1"/>
        <v>-</v>
      </c>
      <c r="Q24" s="44" t="str">
        <f t="shared" si="2"/>
        <v>-</v>
      </c>
      <c r="R24" s="26"/>
    </row>
    <row r="25" spans="2:18" ht="13">
      <c r="B25" s="53" t="str">
        <f>IF(PREÇOS!B26="","-",PREÇOS!B26)</f>
        <v>-</v>
      </c>
      <c r="C25" s="22"/>
      <c r="D25" s="24"/>
      <c r="E25" s="30"/>
      <c r="F25" s="31"/>
      <c r="G25" s="31"/>
      <c r="H25" s="31"/>
      <c r="I25" s="31"/>
      <c r="J25" s="39" t="str">
        <f t="shared" si="0"/>
        <v>-</v>
      </c>
      <c r="K25" s="36"/>
      <c r="L25" s="21"/>
      <c r="M25" s="21"/>
      <c r="N25" s="21"/>
      <c r="O25" s="21"/>
      <c r="P25" s="43" t="str">
        <f t="shared" si="1"/>
        <v>-</v>
      </c>
      <c r="Q25" s="44" t="str">
        <f t="shared" si="2"/>
        <v>-</v>
      </c>
      <c r="R25" s="26"/>
    </row>
    <row r="26" spans="2:18" ht="13">
      <c r="B26" s="53" t="str">
        <f>IF(PREÇOS!B27="","-",PREÇOS!B27)</f>
        <v>-</v>
      </c>
      <c r="C26" s="22"/>
      <c r="D26" s="24"/>
      <c r="E26" s="30"/>
      <c r="F26" s="31"/>
      <c r="G26" s="31"/>
      <c r="H26" s="31"/>
      <c r="I26" s="31"/>
      <c r="J26" s="39" t="str">
        <f t="shared" si="0"/>
        <v>-</v>
      </c>
      <c r="K26" s="36"/>
      <c r="L26" s="21"/>
      <c r="M26" s="21"/>
      <c r="N26" s="21"/>
      <c r="O26" s="21"/>
      <c r="P26" s="43" t="str">
        <f t="shared" si="1"/>
        <v>-</v>
      </c>
      <c r="Q26" s="44" t="str">
        <f t="shared" si="2"/>
        <v>-</v>
      </c>
      <c r="R26" s="26"/>
    </row>
    <row r="27" spans="2:18" ht="13">
      <c r="B27" s="53" t="str">
        <f>IF(PREÇOS!B28="","-",PREÇOS!B28)</f>
        <v>-</v>
      </c>
      <c r="C27" s="22"/>
      <c r="D27" s="24"/>
      <c r="E27" s="30"/>
      <c r="F27" s="31"/>
      <c r="G27" s="31"/>
      <c r="H27" s="31"/>
      <c r="I27" s="31"/>
      <c r="J27" s="39" t="str">
        <f t="shared" si="0"/>
        <v>-</v>
      </c>
      <c r="K27" s="36"/>
      <c r="L27" s="21"/>
      <c r="M27" s="21"/>
      <c r="N27" s="21"/>
      <c r="O27" s="21"/>
      <c r="P27" s="43" t="str">
        <f t="shared" si="1"/>
        <v>-</v>
      </c>
      <c r="Q27" s="44" t="str">
        <f t="shared" si="2"/>
        <v>-</v>
      </c>
      <c r="R27" s="26"/>
    </row>
    <row r="28" spans="2:18" ht="13">
      <c r="B28" s="53" t="str">
        <f>IF(PREÇOS!B29="","-",PREÇOS!B29)</f>
        <v>-</v>
      </c>
      <c r="C28" s="22"/>
      <c r="D28" s="24"/>
      <c r="E28" s="30"/>
      <c r="F28" s="31"/>
      <c r="G28" s="31"/>
      <c r="H28" s="31"/>
      <c r="I28" s="31"/>
      <c r="J28" s="39" t="str">
        <f t="shared" si="0"/>
        <v>-</v>
      </c>
      <c r="K28" s="36"/>
      <c r="L28" s="21"/>
      <c r="M28" s="21"/>
      <c r="N28" s="21"/>
      <c r="O28" s="21"/>
      <c r="P28" s="43" t="str">
        <f t="shared" si="1"/>
        <v>-</v>
      </c>
      <c r="Q28" s="44" t="str">
        <f t="shared" si="2"/>
        <v>-</v>
      </c>
      <c r="R28" s="26"/>
    </row>
    <row r="29" spans="2:18" ht="13">
      <c r="B29" s="53" t="str">
        <f>IF(PREÇOS!B30="","-",PREÇOS!B30)</f>
        <v>-</v>
      </c>
      <c r="C29" s="22"/>
      <c r="D29" s="24"/>
      <c r="E29" s="30"/>
      <c r="F29" s="31"/>
      <c r="G29" s="31"/>
      <c r="H29" s="31"/>
      <c r="I29" s="31"/>
      <c r="J29" s="39" t="str">
        <f t="shared" si="0"/>
        <v>-</v>
      </c>
      <c r="K29" s="36"/>
      <c r="L29" s="21"/>
      <c r="M29" s="21"/>
      <c r="N29" s="21"/>
      <c r="O29" s="21"/>
      <c r="P29" s="43" t="str">
        <f t="shared" si="1"/>
        <v>-</v>
      </c>
      <c r="Q29" s="44" t="str">
        <f t="shared" si="2"/>
        <v>-</v>
      </c>
      <c r="R29" s="26"/>
    </row>
    <row r="30" spans="2:18" ht="13.5" thickBot="1">
      <c r="B30" s="54" t="str">
        <f>IF(PREÇOS!B31="","-",PREÇOS!B31)</f>
        <v>-</v>
      </c>
      <c r="C30" s="23"/>
      <c r="D30" s="25"/>
      <c r="E30" s="34"/>
      <c r="F30" s="35"/>
      <c r="G30" s="35"/>
      <c r="H30" s="35"/>
      <c r="I30" s="35"/>
      <c r="J30" s="40" t="str">
        <f t="shared" si="0"/>
        <v>-</v>
      </c>
      <c r="K30" s="37"/>
      <c r="L30" s="38"/>
      <c r="M30" s="38"/>
      <c r="N30" s="38"/>
      <c r="O30" s="38"/>
      <c r="P30" s="45" t="str">
        <f t="shared" si="1"/>
        <v>-</v>
      </c>
      <c r="Q30" s="46" t="str">
        <f t="shared" si="2"/>
        <v>-</v>
      </c>
      <c r="R30" s="27"/>
    </row>
  </sheetData>
  <mergeCells count="5">
    <mergeCell ref="D2:R2"/>
    <mergeCell ref="B2:C6"/>
    <mergeCell ref="D3:Q6"/>
    <mergeCell ref="B7:B8"/>
    <mergeCell ref="C7:E8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14E-7E0B-4D07-B741-5373A0E82172}">
  <dimension ref="B2:BK30"/>
  <sheetViews>
    <sheetView showGridLines="0" zoomScale="80" zoomScaleNormal="80" workbookViewId="0">
      <selection activeCell="D3" sqref="D3:BB6"/>
    </sheetView>
  </sheetViews>
  <sheetFormatPr defaultRowHeight="12.5"/>
  <cols>
    <col min="1" max="1" width="1.90625" customWidth="1"/>
    <col min="2" max="2" width="15.6328125" style="4" customWidth="1"/>
    <col min="3" max="3" width="30.08984375" style="4" bestFit="1" customWidth="1"/>
    <col min="4" max="4" width="14.54296875" style="4" customWidth="1"/>
    <col min="5" max="5" width="14.36328125" style="4" customWidth="1"/>
    <col min="6" max="7" width="13.6328125" style="4" customWidth="1"/>
    <col min="8" max="8" width="16.7265625" customWidth="1"/>
    <col min="9" max="9" width="14.453125" bestFit="1" customWidth="1"/>
    <col min="10" max="12" width="13.6328125" customWidth="1"/>
    <col min="13" max="13" width="4.90625" customWidth="1"/>
    <col min="14" max="14" width="14.453125" bestFit="1" customWidth="1"/>
    <col min="15" max="15" width="15.1796875" customWidth="1"/>
    <col min="16" max="16" width="14.54296875" customWidth="1"/>
    <col min="17" max="17" width="12.54296875" customWidth="1"/>
    <col min="18" max="18" width="11.90625" customWidth="1"/>
    <col min="19" max="19" width="13.08984375" bestFit="1" customWidth="1"/>
    <col min="20" max="20" width="4.1796875" customWidth="1"/>
    <col min="21" max="21" width="14.36328125" customWidth="1"/>
    <col min="22" max="22" width="11.54296875" customWidth="1"/>
    <col min="23" max="23" width="13.453125" customWidth="1"/>
    <col min="24" max="24" width="11.81640625" customWidth="1"/>
    <col min="25" max="25" width="11.26953125" customWidth="1"/>
    <col min="26" max="26" width="13.1796875" customWidth="1"/>
    <col min="27" max="27" width="12" customWidth="1"/>
    <col min="28" max="28" width="9.54296875" customWidth="1"/>
    <col min="29" max="29" width="10.54296875" customWidth="1"/>
    <col min="30" max="30" width="13.08984375" bestFit="1" customWidth="1"/>
    <col min="31" max="31" width="2.7265625" customWidth="1"/>
    <col min="32" max="32" width="23.1796875" customWidth="1"/>
    <col min="54" max="54" width="10.453125" customWidth="1"/>
    <col min="55" max="55" width="13.1796875" bestFit="1" customWidth="1"/>
  </cols>
  <sheetData>
    <row r="2" spans="2:63" s="1" customFormat="1" ht="15.65" customHeight="1">
      <c r="B2" s="255"/>
      <c r="C2" s="256"/>
      <c r="D2" s="237" t="s">
        <v>0</v>
      </c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</row>
    <row r="3" spans="2:63" s="1" customFormat="1" ht="15.65" customHeight="1">
      <c r="B3" s="255"/>
      <c r="C3" s="256"/>
      <c r="D3" s="237" t="s">
        <v>10</v>
      </c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" t="s">
        <v>1</v>
      </c>
    </row>
    <row r="4" spans="2:63" s="1" customFormat="1" ht="15.65" customHeight="1">
      <c r="B4" s="255"/>
      <c r="C4" s="256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" t="s">
        <v>2</v>
      </c>
    </row>
    <row r="5" spans="2:63" s="1" customFormat="1" ht="15.65" customHeight="1">
      <c r="B5" s="255"/>
      <c r="C5" s="256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" t="s">
        <v>3</v>
      </c>
    </row>
    <row r="6" spans="2:63" s="1" customFormat="1" ht="15.65" customHeight="1">
      <c r="B6" s="255"/>
      <c r="C6" s="256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3">
        <v>1</v>
      </c>
    </row>
    <row r="7" spans="2:63" ht="12.5" customHeight="1" thickBot="1">
      <c r="B7" s="233" t="s">
        <v>23</v>
      </c>
      <c r="C7" s="235" t="str">
        <f>IF(PREÇOS!C7="","-",PREÇOS!C7)</f>
        <v>-</v>
      </c>
      <c r="D7" s="254"/>
      <c r="E7" s="254"/>
      <c r="F7"/>
      <c r="G7"/>
    </row>
    <row r="8" spans="2:63" ht="13" customHeight="1" thickBot="1">
      <c r="B8" s="253"/>
      <c r="C8" s="236"/>
      <c r="D8" s="236"/>
      <c r="E8" s="236"/>
      <c r="F8"/>
      <c r="G8"/>
      <c r="O8" s="72" t="s">
        <v>35</v>
      </c>
      <c r="S8" s="73">
        <v>0.02</v>
      </c>
      <c r="U8" s="247" t="s">
        <v>41</v>
      </c>
      <c r="V8" s="248"/>
      <c r="W8" s="248"/>
      <c r="X8" s="248"/>
      <c r="Y8" s="248"/>
      <c r="Z8" s="248"/>
      <c r="AA8" s="248"/>
      <c r="AB8" s="248"/>
      <c r="AC8" s="248"/>
      <c r="AD8" s="249"/>
      <c r="AF8" s="250" t="s">
        <v>57</v>
      </c>
      <c r="AG8" s="251"/>
      <c r="AH8" s="251"/>
      <c r="AI8" s="251"/>
      <c r="AJ8" s="251"/>
      <c r="AK8" s="251"/>
      <c r="AL8" s="251"/>
      <c r="AM8" s="251"/>
      <c r="AN8" s="252"/>
      <c r="AO8" s="241" t="s">
        <v>58</v>
      </c>
      <c r="AP8" s="242"/>
      <c r="AQ8" s="242"/>
      <c r="AR8" s="242"/>
      <c r="AS8" s="243"/>
      <c r="AT8" s="244" t="s">
        <v>59</v>
      </c>
      <c r="AU8" s="245"/>
      <c r="AV8" s="245"/>
      <c r="AW8" s="245"/>
      <c r="AX8" s="245"/>
      <c r="AY8" s="245"/>
      <c r="AZ8" s="245"/>
      <c r="BA8" s="245"/>
      <c r="BB8" s="245"/>
      <c r="BC8" s="246"/>
    </row>
    <row r="9" spans="2:63" ht="52">
      <c r="B9" s="32" t="s">
        <v>26</v>
      </c>
      <c r="C9" s="33" t="s">
        <v>25</v>
      </c>
      <c r="D9" s="33" t="s">
        <v>18</v>
      </c>
      <c r="E9" s="33" t="s">
        <v>21</v>
      </c>
      <c r="F9" s="33" t="s">
        <v>27</v>
      </c>
      <c r="G9" s="33" t="s">
        <v>28</v>
      </c>
      <c r="H9" s="33" t="s">
        <v>29</v>
      </c>
      <c r="I9" s="33" t="s">
        <v>30</v>
      </c>
      <c r="J9" s="33" t="s">
        <v>31</v>
      </c>
      <c r="K9" s="33" t="s">
        <v>32</v>
      </c>
      <c r="L9" s="49" t="s">
        <v>33</v>
      </c>
      <c r="M9" s="50"/>
      <c r="N9" s="32" t="s">
        <v>34</v>
      </c>
      <c r="O9" s="33" t="s">
        <v>36</v>
      </c>
      <c r="P9" s="33" t="s">
        <v>37</v>
      </c>
      <c r="Q9" s="33" t="s">
        <v>38</v>
      </c>
      <c r="R9" s="33" t="s">
        <v>39</v>
      </c>
      <c r="S9" s="49" t="s">
        <v>40</v>
      </c>
      <c r="U9" s="81" t="s">
        <v>50</v>
      </c>
      <c r="V9" s="82" t="s">
        <v>42</v>
      </c>
      <c r="W9" s="82" t="s">
        <v>43</v>
      </c>
      <c r="X9" s="82" t="s">
        <v>44</v>
      </c>
      <c r="Y9" s="83" t="s">
        <v>45</v>
      </c>
      <c r="Z9" s="82" t="s">
        <v>46</v>
      </c>
      <c r="AA9" s="83" t="s">
        <v>47</v>
      </c>
      <c r="AB9" s="82" t="s">
        <v>48</v>
      </c>
      <c r="AC9" s="82" t="s">
        <v>51</v>
      </c>
      <c r="AD9" s="84" t="s">
        <v>49</v>
      </c>
      <c r="AF9" s="105" t="s">
        <v>25</v>
      </c>
      <c r="AG9" s="106" t="s">
        <v>27</v>
      </c>
      <c r="AH9" s="106" t="s">
        <v>60</v>
      </c>
      <c r="AI9" s="106" t="s">
        <v>61</v>
      </c>
      <c r="AJ9" s="106" t="s">
        <v>62</v>
      </c>
      <c r="AK9" s="106" t="s">
        <v>63</v>
      </c>
      <c r="AL9" s="106" t="s">
        <v>64</v>
      </c>
      <c r="AM9" s="106" t="s">
        <v>42</v>
      </c>
      <c r="AN9" s="107" t="s">
        <v>65</v>
      </c>
      <c r="AO9" s="108" t="s">
        <v>66</v>
      </c>
      <c r="AP9" s="109" t="s">
        <v>67</v>
      </c>
      <c r="AQ9" s="109" t="s">
        <v>68</v>
      </c>
      <c r="AR9" s="109" t="s">
        <v>69</v>
      </c>
      <c r="AS9" s="110" t="s">
        <v>70</v>
      </c>
      <c r="AT9" s="111" t="s">
        <v>71</v>
      </c>
      <c r="AU9" s="112" t="s">
        <v>72</v>
      </c>
      <c r="AV9" s="112" t="s">
        <v>73</v>
      </c>
      <c r="AW9" s="112" t="s">
        <v>74</v>
      </c>
      <c r="AX9" s="112" t="s">
        <v>75</v>
      </c>
      <c r="AY9" s="112" t="s">
        <v>76</v>
      </c>
      <c r="AZ9" s="112" t="s">
        <v>77</v>
      </c>
      <c r="BA9" s="112" t="s">
        <v>78</v>
      </c>
      <c r="BB9" s="112" t="s">
        <v>79</v>
      </c>
      <c r="BC9" s="113" t="s">
        <v>80</v>
      </c>
      <c r="BE9" s="202" t="s">
        <v>120</v>
      </c>
      <c r="BF9" s="202" t="s">
        <v>121</v>
      </c>
      <c r="BG9" s="198"/>
      <c r="BH9" s="198"/>
      <c r="BI9" s="198"/>
      <c r="BJ9" s="198"/>
      <c r="BK9" s="198"/>
    </row>
    <row r="10" spans="2:63" ht="13">
      <c r="B10" s="18"/>
      <c r="C10" s="5" t="str">
        <f>IF(PREÇOS!B11="","-",PREÇOS!B11)</f>
        <v>-</v>
      </c>
      <c r="D10" s="5"/>
      <c r="E10" s="5"/>
      <c r="F10" s="5"/>
      <c r="G10" s="69"/>
      <c r="H10" s="70"/>
      <c r="I10" s="70"/>
      <c r="J10" s="70"/>
      <c r="K10" s="70"/>
      <c r="L10" s="74"/>
      <c r="M10" s="203"/>
      <c r="N10" s="18"/>
      <c r="O10" s="17"/>
      <c r="P10" s="17"/>
      <c r="Q10" s="17"/>
      <c r="R10" s="17"/>
      <c r="S10" s="77"/>
      <c r="U10" s="18"/>
      <c r="V10" s="17"/>
      <c r="W10" s="17"/>
      <c r="X10" s="17"/>
      <c r="Y10" s="79"/>
      <c r="Z10" s="17"/>
      <c r="AA10" s="80"/>
      <c r="AB10" s="17"/>
      <c r="AC10" s="17"/>
      <c r="AD10" s="85"/>
      <c r="AF10" s="114" t="str">
        <f>IF(PREÇOS!AE11="","-",PREÇOS!AE11)</f>
        <v>-</v>
      </c>
      <c r="AG10" s="90">
        <f t="shared" ref="AG10:AG15" si="0">F10</f>
        <v>0</v>
      </c>
      <c r="AH10" s="91"/>
      <c r="AI10" s="92"/>
      <c r="AJ10" s="92"/>
      <c r="AK10" s="93">
        <f>K10</f>
        <v>0</v>
      </c>
      <c r="AL10" s="93"/>
      <c r="AM10" s="94">
        <f>J10</f>
        <v>0</v>
      </c>
      <c r="AN10" s="98">
        <f>I10</f>
        <v>0</v>
      </c>
      <c r="AO10" s="101">
        <f t="shared" ref="AO10:AO30" si="1">1-0.85*0.9</f>
        <v>0.23499999999999999</v>
      </c>
      <c r="AP10" s="95"/>
      <c r="AQ10" s="95"/>
      <c r="AR10" s="95"/>
      <c r="AS10" s="102">
        <f t="shared" ref="AS10:AS29" si="2">S10</f>
        <v>0</v>
      </c>
      <c r="AT10" s="103" t="e">
        <f t="shared" ref="AT10:AT15" si="3">IF(AM10&gt;0,((AA10/Y10)/(1-X10))/(1+(AM10+AK10)),((((AA10/Y10)/(1-X10))/(1+AK10))*(1-U10))/(1-AL10))</f>
        <v>#DIV/0!</v>
      </c>
      <c r="AU10" s="96" t="e">
        <f t="shared" ref="AU10:AU15" si="4">(AT10*(1-AO10))*(1+AK10)</f>
        <v>#DIV/0!</v>
      </c>
      <c r="AV10" s="96" t="e">
        <f t="shared" ref="AV10:AV15" si="5">AT10*(1-AO10)</f>
        <v>#DIV/0!</v>
      </c>
      <c r="AW10" s="96" t="e">
        <f t="shared" ref="AW10:AW15" si="6">AV10*(AL10+AN10)</f>
        <v>#DIV/0!</v>
      </c>
      <c r="AX10" s="96" t="e">
        <f t="shared" ref="AX10:AX15" si="7">AV10-AW10</f>
        <v>#DIV/0!</v>
      </c>
      <c r="AY10" s="96" t="e">
        <f t="shared" ref="AY10:AY15" si="8">AV10*AP10</f>
        <v>#DIV/0!</v>
      </c>
      <c r="AZ10" s="96" t="e">
        <f t="shared" ref="AZ10:AZ15" si="9">IF($AH10="importado",AU10*AQ10,$AV10*AQ10)</f>
        <v>#DIV/0!</v>
      </c>
      <c r="BA10" s="96" t="e">
        <f t="shared" ref="BA10:BA15" si="10">IF($AH10="importado",AU10*AR10,$AV10*AR10)</f>
        <v>#DIV/0!</v>
      </c>
      <c r="BB10" s="96" t="e">
        <f t="shared" ref="BB10:BB15" si="11">AV10-AW10-AY10-AS10-AZ10-BA10</f>
        <v>#DIV/0!</v>
      </c>
      <c r="BC10" s="104" t="e">
        <f t="shared" ref="BC10:BC15" si="12">IF(AH10="Importado",BB10/AU10,BB10/AV10)</f>
        <v>#DIV/0!</v>
      </c>
      <c r="BE10" s="199" t="e">
        <f>((AU10*(1-23.5%))*(1-(4%+12.5%))-(AU10*(1-23.5%))*(5%)-((AU10*(1-23.5%)))*(1+7%)*(4%+8%)-(T10))-BC10</f>
        <v>#DIV/0!</v>
      </c>
      <c r="BF10" s="199" t="e">
        <f>((AU10*(1-23.5%))*(1-(4%+12.5%))-(AU10*(1-23.5%))*(5%)-((AU10*(1-23.5%)))*(1+7%)*(4%+8%)-(T10))/AV10-BD10</f>
        <v>#DIV/0!</v>
      </c>
      <c r="BG10" s="200"/>
      <c r="BH10" s="201" t="e">
        <f t="shared" ref="BH10:BH15" si="13">AX10/AW10</f>
        <v>#DIV/0!</v>
      </c>
      <c r="BI10" s="201" t="e">
        <f t="shared" ref="BI10:BI15" si="14">AZ10/AW10</f>
        <v>#DIV/0!</v>
      </c>
      <c r="BJ10" s="201" t="e">
        <f t="shared" ref="BJ10:BJ15" si="15">IF(AI10="importado",BA10/AV10,BA10/AW10)</f>
        <v>#DIV/0!</v>
      </c>
      <c r="BK10" s="201" t="e">
        <f t="shared" ref="BK10:BK15" si="16">IF(AI10="importado",BB10/AV10,BB10/AW10)</f>
        <v>#DIV/0!</v>
      </c>
    </row>
    <row r="11" spans="2:63" ht="13">
      <c r="B11" s="18"/>
      <c r="C11" s="5" t="str">
        <f>IF(PREÇOS!B12="","-",PREÇOS!B12)</f>
        <v>-</v>
      </c>
      <c r="D11" s="5"/>
      <c r="E11" s="5"/>
      <c r="F11" s="5"/>
      <c r="G11" s="69"/>
      <c r="H11" s="70"/>
      <c r="I11" s="70"/>
      <c r="J11" s="70"/>
      <c r="K11" s="70"/>
      <c r="L11" s="74"/>
      <c r="M11" s="203"/>
      <c r="N11" s="18"/>
      <c r="O11" s="17"/>
      <c r="P11" s="17"/>
      <c r="Q11" s="17"/>
      <c r="R11" s="17"/>
      <c r="S11" s="77"/>
      <c r="U11" s="18"/>
      <c r="V11" s="17"/>
      <c r="W11" s="17"/>
      <c r="X11" s="17"/>
      <c r="Y11" s="79"/>
      <c r="Z11" s="17"/>
      <c r="AA11" s="80"/>
      <c r="AB11" s="17"/>
      <c r="AC11" s="17"/>
      <c r="AD11" s="85"/>
      <c r="AF11" s="114" t="str">
        <f>IF(PREÇOS!AE12="","-",PREÇOS!AE12)</f>
        <v>-</v>
      </c>
      <c r="AG11" s="90">
        <f t="shared" si="0"/>
        <v>0</v>
      </c>
      <c r="AH11" s="91"/>
      <c r="AI11" s="92"/>
      <c r="AJ11" s="92"/>
      <c r="AK11" s="93">
        <f t="shared" ref="AK11:AK30" si="17">K11</f>
        <v>0</v>
      </c>
      <c r="AL11" s="93"/>
      <c r="AM11" s="94">
        <f t="shared" ref="AM11:AM30" si="18">J11</f>
        <v>0</v>
      </c>
      <c r="AN11" s="98">
        <f t="shared" ref="AN11:AN30" si="19">I11</f>
        <v>0</v>
      </c>
      <c r="AO11" s="101">
        <f t="shared" si="1"/>
        <v>0.23499999999999999</v>
      </c>
      <c r="AP11" s="95"/>
      <c r="AQ11" s="95"/>
      <c r="AR11" s="95"/>
      <c r="AS11" s="102">
        <f t="shared" si="2"/>
        <v>0</v>
      </c>
      <c r="AT11" s="103" t="e">
        <f t="shared" si="3"/>
        <v>#DIV/0!</v>
      </c>
      <c r="AU11" s="96" t="e">
        <f t="shared" si="4"/>
        <v>#DIV/0!</v>
      </c>
      <c r="AV11" s="96" t="e">
        <f t="shared" si="5"/>
        <v>#DIV/0!</v>
      </c>
      <c r="AW11" s="96" t="e">
        <f t="shared" si="6"/>
        <v>#DIV/0!</v>
      </c>
      <c r="AX11" s="96" t="e">
        <f t="shared" si="7"/>
        <v>#DIV/0!</v>
      </c>
      <c r="AY11" s="96" t="e">
        <f t="shared" si="8"/>
        <v>#DIV/0!</v>
      </c>
      <c r="AZ11" s="96" t="e">
        <f t="shared" si="9"/>
        <v>#DIV/0!</v>
      </c>
      <c r="BA11" s="96" t="e">
        <f t="shared" si="10"/>
        <v>#DIV/0!</v>
      </c>
      <c r="BB11" s="96" t="e">
        <f t="shared" si="11"/>
        <v>#DIV/0!</v>
      </c>
      <c r="BC11" s="104" t="e">
        <f t="shared" si="12"/>
        <v>#DIV/0!</v>
      </c>
      <c r="BE11" s="199" t="e">
        <f>((AU11*(1-23.5%))*(1-(4%+12.5%))-(AU11*(1-23.5%))*(5%)-((AU11*(1-23.5%)))*(1+7%)*(4%+8%)-(T11))-BC11</f>
        <v>#DIV/0!</v>
      </c>
      <c r="BF11" s="199" t="e">
        <f>((AU11*(1-23.5%))*(1-(4%+12.5%))-(AU11*(1-23.5%))*(5%)-((AU11*(1-23.5%)))*(1+7%)*(4%+8%)-(T11))/AV11-BD11</f>
        <v>#DIV/0!</v>
      </c>
      <c r="BG11" s="200"/>
      <c r="BH11" s="201" t="e">
        <f t="shared" si="13"/>
        <v>#DIV/0!</v>
      </c>
      <c r="BI11" s="201" t="e">
        <f t="shared" si="14"/>
        <v>#DIV/0!</v>
      </c>
      <c r="BJ11" s="201" t="e">
        <f t="shared" si="15"/>
        <v>#DIV/0!</v>
      </c>
      <c r="BK11" s="201" t="e">
        <f t="shared" si="16"/>
        <v>#DIV/0!</v>
      </c>
    </row>
    <row r="12" spans="2:63" ht="13">
      <c r="B12" s="18"/>
      <c r="C12" s="5" t="str">
        <f>IF(PREÇOS!B13="","-",PREÇOS!B13)</f>
        <v>-</v>
      </c>
      <c r="D12" s="5"/>
      <c r="E12" s="5"/>
      <c r="F12" s="5"/>
      <c r="G12" s="69"/>
      <c r="H12" s="70"/>
      <c r="I12" s="70"/>
      <c r="J12" s="70"/>
      <c r="K12" s="70"/>
      <c r="L12" s="74"/>
      <c r="M12" s="203"/>
      <c r="N12" s="18"/>
      <c r="O12" s="17"/>
      <c r="P12" s="17"/>
      <c r="Q12" s="17"/>
      <c r="R12" s="17"/>
      <c r="S12" s="77"/>
      <c r="U12" s="18"/>
      <c r="V12" s="17"/>
      <c r="W12" s="17"/>
      <c r="X12" s="17"/>
      <c r="Y12" s="79"/>
      <c r="Z12" s="17"/>
      <c r="AA12" s="80"/>
      <c r="AB12" s="17"/>
      <c r="AC12" s="17"/>
      <c r="AD12" s="85"/>
      <c r="AF12" s="114" t="str">
        <f>IF(PREÇOS!AE13="","-",PREÇOS!AE13)</f>
        <v>-</v>
      </c>
      <c r="AG12" s="90">
        <f t="shared" si="0"/>
        <v>0</v>
      </c>
      <c r="AH12" s="91"/>
      <c r="AI12" s="92"/>
      <c r="AJ12" s="92"/>
      <c r="AK12" s="93">
        <f t="shared" si="17"/>
        <v>0</v>
      </c>
      <c r="AL12" s="93"/>
      <c r="AM12" s="94">
        <f t="shared" si="18"/>
        <v>0</v>
      </c>
      <c r="AN12" s="98">
        <f t="shared" si="19"/>
        <v>0</v>
      </c>
      <c r="AO12" s="101">
        <f t="shared" si="1"/>
        <v>0.23499999999999999</v>
      </c>
      <c r="AP12" s="95"/>
      <c r="AQ12" s="95"/>
      <c r="AR12" s="95"/>
      <c r="AS12" s="102">
        <f t="shared" si="2"/>
        <v>0</v>
      </c>
      <c r="AT12" s="103" t="e">
        <f t="shared" si="3"/>
        <v>#DIV/0!</v>
      </c>
      <c r="AU12" s="96" t="e">
        <f t="shared" si="4"/>
        <v>#DIV/0!</v>
      </c>
      <c r="AV12" s="96" t="e">
        <f t="shared" si="5"/>
        <v>#DIV/0!</v>
      </c>
      <c r="AW12" s="96" t="e">
        <f t="shared" si="6"/>
        <v>#DIV/0!</v>
      </c>
      <c r="AX12" s="96" t="e">
        <f t="shared" si="7"/>
        <v>#DIV/0!</v>
      </c>
      <c r="AY12" s="96" t="e">
        <f t="shared" si="8"/>
        <v>#DIV/0!</v>
      </c>
      <c r="AZ12" s="96" t="e">
        <f t="shared" si="9"/>
        <v>#DIV/0!</v>
      </c>
      <c r="BA12" s="96" t="e">
        <f t="shared" si="10"/>
        <v>#DIV/0!</v>
      </c>
      <c r="BB12" s="96" t="e">
        <f t="shared" si="11"/>
        <v>#DIV/0!</v>
      </c>
      <c r="BC12" s="104" t="e">
        <f t="shared" si="12"/>
        <v>#DIV/0!</v>
      </c>
      <c r="BE12" s="199" t="e">
        <f t="shared" ref="BE12:BE15" si="20">((AU12*(1-23.5%))*(1-(4%+12.5%))-(AU12*(1-23.5%))*(5%)-((AU12*(1-23.5%)))*(1+22%)*(4%+8%)-(T12))-BC12</f>
        <v>#DIV/0!</v>
      </c>
      <c r="BF12" s="199" t="e">
        <f t="shared" ref="BF12:BF15" si="21">((AU12*(1-23.5%))*(1-(4%+12.5%))-(AU12*(1-23.5%))*(5%)-((AU12*(1-23.5%)))*(1+22%)*(4%+8%)-(T12))/AV12-BD12</f>
        <v>#DIV/0!</v>
      </c>
      <c r="BG12" s="200"/>
      <c r="BH12" s="201" t="e">
        <f t="shared" si="13"/>
        <v>#DIV/0!</v>
      </c>
      <c r="BI12" s="201" t="e">
        <f t="shared" si="14"/>
        <v>#DIV/0!</v>
      </c>
      <c r="BJ12" s="201" t="e">
        <f t="shared" si="15"/>
        <v>#DIV/0!</v>
      </c>
      <c r="BK12" s="201" t="e">
        <f t="shared" si="16"/>
        <v>#DIV/0!</v>
      </c>
    </row>
    <row r="13" spans="2:63" ht="13">
      <c r="B13" s="18"/>
      <c r="C13" s="5" t="str">
        <f>IF(PREÇOS!B14="","-",PREÇOS!B14)</f>
        <v>-</v>
      </c>
      <c r="D13" s="5"/>
      <c r="E13" s="5"/>
      <c r="F13" s="5"/>
      <c r="G13" s="69"/>
      <c r="H13" s="70"/>
      <c r="I13" s="70"/>
      <c r="J13" s="70"/>
      <c r="K13" s="70"/>
      <c r="L13" s="74"/>
      <c r="M13" s="203"/>
      <c r="N13" s="18"/>
      <c r="O13" s="17"/>
      <c r="P13" s="17"/>
      <c r="Q13" s="17"/>
      <c r="R13" s="17"/>
      <c r="S13" s="77"/>
      <c r="U13" s="18"/>
      <c r="V13" s="17"/>
      <c r="W13" s="17"/>
      <c r="X13" s="17"/>
      <c r="Y13" s="79"/>
      <c r="Z13" s="17"/>
      <c r="AA13" s="80"/>
      <c r="AB13" s="17"/>
      <c r="AC13" s="17"/>
      <c r="AD13" s="85"/>
      <c r="AF13" s="114" t="str">
        <f>IF(PREÇOS!AE14="","-",PREÇOS!AE14)</f>
        <v>-</v>
      </c>
      <c r="AG13" s="90">
        <f t="shared" si="0"/>
        <v>0</v>
      </c>
      <c r="AH13" s="91"/>
      <c r="AI13" s="92"/>
      <c r="AJ13" s="92"/>
      <c r="AK13" s="93">
        <f t="shared" si="17"/>
        <v>0</v>
      </c>
      <c r="AL13" s="93"/>
      <c r="AM13" s="94">
        <f t="shared" si="18"/>
        <v>0</v>
      </c>
      <c r="AN13" s="98">
        <f t="shared" si="19"/>
        <v>0</v>
      </c>
      <c r="AO13" s="101">
        <f t="shared" si="1"/>
        <v>0.23499999999999999</v>
      </c>
      <c r="AP13" s="95"/>
      <c r="AQ13" s="95"/>
      <c r="AR13" s="95"/>
      <c r="AS13" s="102">
        <f t="shared" si="2"/>
        <v>0</v>
      </c>
      <c r="AT13" s="103" t="e">
        <f t="shared" si="3"/>
        <v>#DIV/0!</v>
      </c>
      <c r="AU13" s="96" t="e">
        <f t="shared" si="4"/>
        <v>#DIV/0!</v>
      </c>
      <c r="AV13" s="96" t="e">
        <f t="shared" si="5"/>
        <v>#DIV/0!</v>
      </c>
      <c r="AW13" s="96" t="e">
        <f t="shared" si="6"/>
        <v>#DIV/0!</v>
      </c>
      <c r="AX13" s="96" t="e">
        <f t="shared" si="7"/>
        <v>#DIV/0!</v>
      </c>
      <c r="AY13" s="96" t="e">
        <f t="shared" si="8"/>
        <v>#DIV/0!</v>
      </c>
      <c r="AZ13" s="96" t="e">
        <f t="shared" si="9"/>
        <v>#DIV/0!</v>
      </c>
      <c r="BA13" s="96" t="e">
        <f t="shared" si="10"/>
        <v>#DIV/0!</v>
      </c>
      <c r="BB13" s="96" t="e">
        <f t="shared" si="11"/>
        <v>#DIV/0!</v>
      </c>
      <c r="BC13" s="104" t="e">
        <f t="shared" si="12"/>
        <v>#DIV/0!</v>
      </c>
      <c r="BE13" s="199" t="e">
        <f t="shared" si="20"/>
        <v>#DIV/0!</v>
      </c>
      <c r="BF13" s="199" t="e">
        <f t="shared" si="21"/>
        <v>#DIV/0!</v>
      </c>
      <c r="BG13" s="200"/>
      <c r="BH13" s="201" t="e">
        <f t="shared" si="13"/>
        <v>#DIV/0!</v>
      </c>
      <c r="BI13" s="201" t="e">
        <f t="shared" si="14"/>
        <v>#DIV/0!</v>
      </c>
      <c r="BJ13" s="201" t="e">
        <f t="shared" si="15"/>
        <v>#DIV/0!</v>
      </c>
      <c r="BK13" s="201" t="e">
        <f t="shared" si="16"/>
        <v>#DIV/0!</v>
      </c>
    </row>
    <row r="14" spans="2:63" ht="13">
      <c r="B14" s="18"/>
      <c r="C14" s="5" t="str">
        <f>IF(PREÇOS!B23="","-",PREÇOS!B23)</f>
        <v>-</v>
      </c>
      <c r="D14" s="5"/>
      <c r="E14" s="5"/>
      <c r="F14" s="5"/>
      <c r="G14" s="69"/>
      <c r="H14" s="70"/>
      <c r="I14" s="70"/>
      <c r="J14" s="70"/>
      <c r="K14" s="70"/>
      <c r="L14" s="74"/>
      <c r="M14" s="203"/>
      <c r="N14" s="18"/>
      <c r="O14" s="17"/>
      <c r="P14" s="17"/>
      <c r="Q14" s="17"/>
      <c r="R14" s="17"/>
      <c r="S14" s="77"/>
      <c r="U14" s="18"/>
      <c r="V14" s="17"/>
      <c r="W14" s="17"/>
      <c r="X14" s="17"/>
      <c r="Y14" s="79"/>
      <c r="Z14" s="17"/>
      <c r="AA14" s="80"/>
      <c r="AB14" s="17"/>
      <c r="AC14" s="17"/>
      <c r="AD14" s="85"/>
      <c r="AF14" s="114" t="str">
        <f>IF(PREÇOS!AE23="","-",PREÇOS!AE23)</f>
        <v>-</v>
      </c>
      <c r="AG14" s="90">
        <f t="shared" si="0"/>
        <v>0</v>
      </c>
      <c r="AH14" s="91"/>
      <c r="AI14" s="92"/>
      <c r="AJ14" s="92"/>
      <c r="AK14" s="93">
        <f t="shared" si="17"/>
        <v>0</v>
      </c>
      <c r="AL14" s="93"/>
      <c r="AM14" s="94">
        <f t="shared" si="18"/>
        <v>0</v>
      </c>
      <c r="AN14" s="98">
        <f t="shared" si="19"/>
        <v>0</v>
      </c>
      <c r="AO14" s="101">
        <f t="shared" si="1"/>
        <v>0.23499999999999999</v>
      </c>
      <c r="AP14" s="95"/>
      <c r="AQ14" s="95"/>
      <c r="AR14" s="95"/>
      <c r="AS14" s="102">
        <f t="shared" si="2"/>
        <v>0</v>
      </c>
      <c r="AT14" s="103" t="e">
        <f t="shared" si="3"/>
        <v>#DIV/0!</v>
      </c>
      <c r="AU14" s="96" t="e">
        <f t="shared" si="4"/>
        <v>#DIV/0!</v>
      </c>
      <c r="AV14" s="96" t="e">
        <f t="shared" si="5"/>
        <v>#DIV/0!</v>
      </c>
      <c r="AW14" s="96" t="e">
        <f t="shared" si="6"/>
        <v>#DIV/0!</v>
      </c>
      <c r="AX14" s="96" t="e">
        <f t="shared" si="7"/>
        <v>#DIV/0!</v>
      </c>
      <c r="AY14" s="96" t="e">
        <f t="shared" si="8"/>
        <v>#DIV/0!</v>
      </c>
      <c r="AZ14" s="96" t="e">
        <f t="shared" si="9"/>
        <v>#DIV/0!</v>
      </c>
      <c r="BA14" s="96" t="e">
        <f t="shared" si="10"/>
        <v>#DIV/0!</v>
      </c>
      <c r="BB14" s="96" t="e">
        <f t="shared" si="11"/>
        <v>#DIV/0!</v>
      </c>
      <c r="BC14" s="104" t="e">
        <f t="shared" si="12"/>
        <v>#DIV/0!</v>
      </c>
      <c r="BE14" s="199" t="e">
        <f t="shared" si="20"/>
        <v>#DIV/0!</v>
      </c>
      <c r="BF14" s="199" t="e">
        <f t="shared" si="21"/>
        <v>#DIV/0!</v>
      </c>
      <c r="BG14" s="200"/>
      <c r="BH14" s="201" t="e">
        <f t="shared" si="13"/>
        <v>#DIV/0!</v>
      </c>
      <c r="BI14" s="201" t="e">
        <f t="shared" si="14"/>
        <v>#DIV/0!</v>
      </c>
      <c r="BJ14" s="201" t="e">
        <f t="shared" si="15"/>
        <v>#DIV/0!</v>
      </c>
      <c r="BK14" s="201" t="e">
        <f t="shared" si="16"/>
        <v>#DIV/0!</v>
      </c>
    </row>
    <row r="15" spans="2:63" ht="13">
      <c r="B15" s="18"/>
      <c r="C15" s="5" t="str">
        <f>IF(PREÇOS!B24="","-",PREÇOS!B24)</f>
        <v>-</v>
      </c>
      <c r="D15" s="5"/>
      <c r="E15" s="5"/>
      <c r="F15" s="5"/>
      <c r="G15" s="69"/>
      <c r="H15" s="70"/>
      <c r="I15" s="70"/>
      <c r="J15" s="70"/>
      <c r="K15" s="70"/>
      <c r="L15" s="74"/>
      <c r="M15" s="203"/>
      <c r="N15" s="18"/>
      <c r="O15" s="17"/>
      <c r="P15" s="17"/>
      <c r="Q15" s="17"/>
      <c r="R15" s="17"/>
      <c r="S15" s="77"/>
      <c r="U15" s="18"/>
      <c r="V15" s="17"/>
      <c r="W15" s="17"/>
      <c r="X15" s="17"/>
      <c r="Y15" s="79"/>
      <c r="Z15" s="17"/>
      <c r="AA15" s="80"/>
      <c r="AB15" s="17"/>
      <c r="AC15" s="17"/>
      <c r="AD15" s="85"/>
      <c r="AF15" s="114" t="str">
        <f>IF(PREÇOS!AE24="","-",PREÇOS!AE24)</f>
        <v>-</v>
      </c>
      <c r="AG15" s="90">
        <f t="shared" si="0"/>
        <v>0</v>
      </c>
      <c r="AH15" s="91"/>
      <c r="AI15" s="92"/>
      <c r="AJ15" s="92"/>
      <c r="AK15" s="93">
        <f t="shared" si="17"/>
        <v>0</v>
      </c>
      <c r="AL15" s="93"/>
      <c r="AM15" s="94">
        <f t="shared" si="18"/>
        <v>0</v>
      </c>
      <c r="AN15" s="98">
        <f t="shared" si="19"/>
        <v>0</v>
      </c>
      <c r="AO15" s="101">
        <f t="shared" si="1"/>
        <v>0.23499999999999999</v>
      </c>
      <c r="AP15" s="95"/>
      <c r="AQ15" s="95"/>
      <c r="AR15" s="95"/>
      <c r="AS15" s="102">
        <f t="shared" si="2"/>
        <v>0</v>
      </c>
      <c r="AT15" s="103" t="e">
        <f t="shared" si="3"/>
        <v>#DIV/0!</v>
      </c>
      <c r="AU15" s="96" t="e">
        <f t="shared" si="4"/>
        <v>#DIV/0!</v>
      </c>
      <c r="AV15" s="96" t="e">
        <f t="shared" si="5"/>
        <v>#DIV/0!</v>
      </c>
      <c r="AW15" s="96" t="e">
        <f t="shared" si="6"/>
        <v>#DIV/0!</v>
      </c>
      <c r="AX15" s="96" t="e">
        <f t="shared" si="7"/>
        <v>#DIV/0!</v>
      </c>
      <c r="AY15" s="96" t="e">
        <f t="shared" si="8"/>
        <v>#DIV/0!</v>
      </c>
      <c r="AZ15" s="96" t="e">
        <f t="shared" si="9"/>
        <v>#DIV/0!</v>
      </c>
      <c r="BA15" s="96" t="e">
        <f t="shared" si="10"/>
        <v>#DIV/0!</v>
      </c>
      <c r="BB15" s="96" t="e">
        <f t="shared" si="11"/>
        <v>#DIV/0!</v>
      </c>
      <c r="BC15" s="104" t="e">
        <f t="shared" si="12"/>
        <v>#DIV/0!</v>
      </c>
      <c r="BE15" s="199" t="e">
        <f t="shared" si="20"/>
        <v>#DIV/0!</v>
      </c>
      <c r="BF15" s="199" t="e">
        <f t="shared" si="21"/>
        <v>#DIV/0!</v>
      </c>
      <c r="BG15" s="200"/>
      <c r="BH15" s="201" t="e">
        <f t="shared" si="13"/>
        <v>#DIV/0!</v>
      </c>
      <c r="BI15" s="201" t="e">
        <f t="shared" si="14"/>
        <v>#DIV/0!</v>
      </c>
      <c r="BJ15" s="201" t="e">
        <f t="shared" si="15"/>
        <v>#DIV/0!</v>
      </c>
      <c r="BK15" s="201" t="e">
        <f t="shared" si="16"/>
        <v>#DIV/0!</v>
      </c>
    </row>
    <row r="16" spans="2:63" ht="13">
      <c r="B16" s="18"/>
      <c r="C16" s="5" t="str">
        <f>IF(PREÇOS!B25="","-",PREÇOS!B25)</f>
        <v>-</v>
      </c>
      <c r="D16" s="5"/>
      <c r="E16" s="5"/>
      <c r="F16" s="5"/>
      <c r="G16" s="69"/>
      <c r="H16" s="70"/>
      <c r="I16" s="70"/>
      <c r="J16" s="70"/>
      <c r="K16" s="70"/>
      <c r="L16" s="74"/>
      <c r="M16" s="203"/>
      <c r="N16" s="18"/>
      <c r="O16" s="17"/>
      <c r="P16" s="17"/>
      <c r="Q16" s="17"/>
      <c r="R16" s="17"/>
      <c r="S16" s="77"/>
      <c r="U16" s="18"/>
      <c r="V16" s="17"/>
      <c r="W16" s="17"/>
      <c r="X16" s="17"/>
      <c r="Y16" s="79"/>
      <c r="Z16" s="17"/>
      <c r="AA16" s="80"/>
      <c r="AB16" s="17"/>
      <c r="AC16" s="17"/>
      <c r="AD16" s="85"/>
      <c r="AF16" s="114" t="str">
        <f>IF(PREÇOS!AE25="","-",PREÇOS!AE25)</f>
        <v>-</v>
      </c>
      <c r="AG16" s="97"/>
      <c r="AH16" s="97"/>
      <c r="AI16" s="97"/>
      <c r="AJ16" s="97"/>
      <c r="AK16" s="93">
        <f t="shared" si="17"/>
        <v>0</v>
      </c>
      <c r="AL16" s="93"/>
      <c r="AM16" s="94">
        <f t="shared" si="18"/>
        <v>0</v>
      </c>
      <c r="AN16" s="98">
        <f t="shared" si="19"/>
        <v>0</v>
      </c>
      <c r="AO16" s="101">
        <f t="shared" si="1"/>
        <v>0.23499999999999999</v>
      </c>
      <c r="AP16" s="97"/>
      <c r="AQ16" s="97"/>
      <c r="AR16" s="97"/>
      <c r="AS16" s="102">
        <f t="shared" si="2"/>
        <v>0</v>
      </c>
      <c r="AT16" s="99"/>
      <c r="AU16" s="97"/>
      <c r="AV16" s="97"/>
      <c r="AW16" s="97"/>
      <c r="AX16" s="97"/>
      <c r="AY16" s="97"/>
      <c r="AZ16" s="97"/>
      <c r="BA16" s="97"/>
      <c r="BB16" s="97"/>
      <c r="BC16" s="100"/>
      <c r="BE16" s="199"/>
      <c r="BF16" s="199"/>
      <c r="BG16" s="89"/>
      <c r="BH16" s="89"/>
      <c r="BI16" s="89"/>
      <c r="BJ16" s="89"/>
      <c r="BK16" s="89"/>
    </row>
    <row r="17" spans="2:63" ht="13">
      <c r="B17" s="18"/>
      <c r="C17" s="5" t="str">
        <f>IF(PREÇOS!B26="","-",PREÇOS!B26)</f>
        <v>-</v>
      </c>
      <c r="D17" s="5"/>
      <c r="E17" s="5"/>
      <c r="F17" s="5"/>
      <c r="G17" s="69"/>
      <c r="H17" s="70"/>
      <c r="I17" s="70"/>
      <c r="J17" s="70"/>
      <c r="K17" s="70"/>
      <c r="L17" s="74"/>
      <c r="M17" s="203"/>
      <c r="N17" s="18"/>
      <c r="O17" s="17"/>
      <c r="P17" s="17"/>
      <c r="Q17" s="17"/>
      <c r="R17" s="17"/>
      <c r="S17" s="77"/>
      <c r="U17" s="18"/>
      <c r="V17" s="17"/>
      <c r="W17" s="17"/>
      <c r="X17" s="17"/>
      <c r="Y17" s="79"/>
      <c r="Z17" s="17"/>
      <c r="AA17" s="80"/>
      <c r="AB17" s="17"/>
      <c r="AC17" s="17"/>
      <c r="AD17" s="85"/>
      <c r="AF17" s="114" t="str">
        <f>IF(PREÇOS!AE26="","-",PREÇOS!AE26)</f>
        <v>-</v>
      </c>
      <c r="AG17" s="90">
        <f>F17</f>
        <v>0</v>
      </c>
      <c r="AH17" s="91"/>
      <c r="AI17" s="91"/>
      <c r="AJ17" s="92"/>
      <c r="AK17" s="93">
        <f t="shared" si="17"/>
        <v>0</v>
      </c>
      <c r="AL17" s="93"/>
      <c r="AM17" s="94">
        <f t="shared" si="18"/>
        <v>0</v>
      </c>
      <c r="AN17" s="98">
        <f t="shared" si="19"/>
        <v>0</v>
      </c>
      <c r="AO17" s="101">
        <f t="shared" si="1"/>
        <v>0.23499999999999999</v>
      </c>
      <c r="AP17" s="95"/>
      <c r="AQ17" s="95"/>
      <c r="AR17" s="95"/>
      <c r="AS17" s="102">
        <f t="shared" si="2"/>
        <v>0</v>
      </c>
      <c r="AT17" s="103" t="e">
        <f>IF(AM17&gt;0,((AA17/Y17)/(1-X17))/(1+(AM17+AK17)),((((AA17/Y17)/(1-X17))/(1+AK17))*(1-U17))/(1-AL17))</f>
        <v>#DIV/0!</v>
      </c>
      <c r="AU17" s="96" t="e">
        <f>(AT17*(1-AO17))*(1+AK17)</f>
        <v>#DIV/0!</v>
      </c>
      <c r="AV17" s="96" t="e">
        <f t="shared" ref="AV17:AV22" si="22">AT17*(1-AO17)</f>
        <v>#DIV/0!</v>
      </c>
      <c r="AW17" s="96" t="e">
        <f>AV17*(AL17+AN17)</f>
        <v>#DIV/0!</v>
      </c>
      <c r="AX17" s="96" t="e">
        <f t="shared" ref="AX17:AX22" si="23">AV17-AW17</f>
        <v>#DIV/0!</v>
      </c>
      <c r="AY17" s="96" t="e">
        <f t="shared" ref="AY17:AY22" si="24">AV17*AP17</f>
        <v>#DIV/0!</v>
      </c>
      <c r="AZ17" s="96" t="e">
        <f>IF($AH17="importado",AU17*AQ17,$AV17*AQ17)</f>
        <v>#DIV/0!</v>
      </c>
      <c r="BA17" s="96" t="e">
        <f>IF($AH17="importado",AU17*AR17,$AV17*AR17)</f>
        <v>#DIV/0!</v>
      </c>
      <c r="BB17" s="96" t="e">
        <f t="shared" ref="BB17:BB22" si="25">AV17-AW17-AY17-AS17-AZ17-BA17</f>
        <v>#DIV/0!</v>
      </c>
      <c r="BC17" s="104" t="e">
        <f>IF(AH17="Importado",BB17/AU17,BB17/AV17)</f>
        <v>#DIV/0!</v>
      </c>
      <c r="BE17" s="199" t="e">
        <f>((AU17*(1-23.5%))*(1-(12%))-(AU17*(1-23.5%))*(5%)-((AU17*(1-23.5%)))*(1+0%)*(4%+8%)-(T17))-BC17</f>
        <v>#DIV/0!</v>
      </c>
      <c r="BF17" s="199" t="e">
        <f>((AU17*(1-23.5%))*(1-(12%))-(AU17*(1-23.5%))*(5%)-((AU17*(1-23.5%)))*(1+0%)*(4%+8%)-(T17))/AV17-BD17</f>
        <v>#DIV/0!</v>
      </c>
      <c r="BG17" s="200"/>
      <c r="BH17" s="201" t="e">
        <f t="shared" ref="BH17:BH22" si="26">AX17/AW17</f>
        <v>#DIV/0!</v>
      </c>
      <c r="BI17" s="201" t="e">
        <f t="shared" ref="BI17:BI22" si="27">AZ17/AW17</f>
        <v>#DIV/0!</v>
      </c>
      <c r="BJ17" s="201" t="e">
        <f>IF(AI17="importado",BA17/AV17,BA17/AW17)</f>
        <v>#DIV/0!</v>
      </c>
      <c r="BK17" s="201" t="e">
        <f>IF(AI17="importado",BB17/AV17,BB17/AW17)</f>
        <v>#DIV/0!</v>
      </c>
    </row>
    <row r="18" spans="2:63" ht="13">
      <c r="B18" s="18"/>
      <c r="C18" s="5" t="str">
        <f>IF(PREÇOS!B27="","-",PREÇOS!B27)</f>
        <v>-</v>
      </c>
      <c r="D18" s="5"/>
      <c r="E18" s="5"/>
      <c r="F18" s="5"/>
      <c r="G18" s="69"/>
      <c r="H18" s="70"/>
      <c r="I18" s="70"/>
      <c r="J18" s="70"/>
      <c r="K18" s="70"/>
      <c r="L18" s="74"/>
      <c r="M18" s="203"/>
      <c r="N18" s="18"/>
      <c r="O18" s="17"/>
      <c r="P18" s="17"/>
      <c r="Q18" s="17"/>
      <c r="R18" s="17"/>
      <c r="S18" s="77"/>
      <c r="U18" s="18"/>
      <c r="V18" s="17"/>
      <c r="W18" s="17"/>
      <c r="X18" s="17"/>
      <c r="Y18" s="79"/>
      <c r="Z18" s="17"/>
      <c r="AA18" s="80"/>
      <c r="AB18" s="17"/>
      <c r="AC18" s="17"/>
      <c r="AD18" s="85"/>
      <c r="AF18" s="114" t="str">
        <f>IF(PREÇOS!AE27="","-",PREÇOS!AE27)</f>
        <v>-</v>
      </c>
      <c r="AG18" s="90">
        <f t="shared" ref="AG18:AG22" si="28">F18</f>
        <v>0</v>
      </c>
      <c r="AH18" s="91"/>
      <c r="AI18" s="91"/>
      <c r="AJ18" s="92"/>
      <c r="AK18" s="93">
        <f t="shared" si="17"/>
        <v>0</v>
      </c>
      <c r="AL18" s="93"/>
      <c r="AM18" s="94">
        <f t="shared" si="18"/>
        <v>0</v>
      </c>
      <c r="AN18" s="98">
        <f t="shared" si="19"/>
        <v>0</v>
      </c>
      <c r="AO18" s="101">
        <f t="shared" si="1"/>
        <v>0.23499999999999999</v>
      </c>
      <c r="AP18" s="95"/>
      <c r="AQ18" s="95"/>
      <c r="AR18" s="95"/>
      <c r="AS18" s="102">
        <f t="shared" si="2"/>
        <v>0</v>
      </c>
      <c r="AT18" s="103" t="e">
        <f t="shared" ref="AT18:AT22" si="29">IF(AM18&gt;0,((AA18/Y18)/(1-X18))/(1+(AM18+AK18)),((((AA18/Y18)/(1-X18))/(1+AK18))*(1-U18))/(1-AL18))</f>
        <v>#DIV/0!</v>
      </c>
      <c r="AU18" s="96" t="e">
        <f t="shared" ref="AU18:AU22" si="30">(AT18*(1-AO18))*(1+AK18)</f>
        <v>#DIV/0!</v>
      </c>
      <c r="AV18" s="96" t="e">
        <f t="shared" si="22"/>
        <v>#DIV/0!</v>
      </c>
      <c r="AW18" s="96" t="e">
        <f t="shared" ref="AW18:AW22" si="31">AV18*(AL18+AN18)</f>
        <v>#DIV/0!</v>
      </c>
      <c r="AX18" s="96" t="e">
        <f t="shared" si="23"/>
        <v>#DIV/0!</v>
      </c>
      <c r="AY18" s="96" t="e">
        <f t="shared" si="24"/>
        <v>#DIV/0!</v>
      </c>
      <c r="AZ18" s="96" t="e">
        <f t="shared" ref="AZ18:AZ22" si="32">IF($AH18="importado",AU18*AQ18,$AV18*AQ18)</f>
        <v>#DIV/0!</v>
      </c>
      <c r="BA18" s="96" t="e">
        <f t="shared" ref="BA18:BA22" si="33">IF($AH18="importado",AU18*AR18,$AV18*AR18)</f>
        <v>#DIV/0!</v>
      </c>
      <c r="BB18" s="96" t="e">
        <f t="shared" si="25"/>
        <v>#DIV/0!</v>
      </c>
      <c r="BC18" s="104" t="e">
        <f t="shared" ref="BC18:BC22" si="34">IF(AH18="Importado",BB18/AU18,BB18/AV18)</f>
        <v>#DIV/0!</v>
      </c>
      <c r="BE18" s="199" t="e">
        <f t="shared" ref="BE18:BE22" si="35">((AU18*(1-23.5%))*(1-(12%))-(AU18*(1-23.5%))*(5%)-((AU18*(1-23.5%)))*(1+0%)*(4%+8%)-(T18))-BC18</f>
        <v>#DIV/0!</v>
      </c>
      <c r="BF18" s="199" t="e">
        <f t="shared" ref="BF18:BF22" si="36">((AU18*(1-23.5%))*(1-(12%))-(AU18*(1-23.5%))*(5%)-((AU18*(1-23.5%)))*(1+0%)*(4%+8%)-(T18))/AV18-BD18</f>
        <v>#DIV/0!</v>
      </c>
      <c r="BG18" s="200"/>
      <c r="BH18" s="201" t="e">
        <f t="shared" si="26"/>
        <v>#DIV/0!</v>
      </c>
      <c r="BI18" s="201" t="e">
        <f t="shared" si="27"/>
        <v>#DIV/0!</v>
      </c>
      <c r="BJ18" s="201" t="e">
        <f t="shared" ref="BJ18:BJ22" si="37">IF(AI18="importado",BA18/AV18,BA18/AW18)</f>
        <v>#DIV/0!</v>
      </c>
      <c r="BK18" s="201" t="e">
        <f t="shared" ref="BK18:BK22" si="38">IF(AI18="importado",BB18/AV18,BB18/AW18)</f>
        <v>#DIV/0!</v>
      </c>
    </row>
    <row r="19" spans="2:63" ht="13">
      <c r="B19" s="18"/>
      <c r="C19" s="5" t="str">
        <f>IF(PREÇOS!B28="","-",PREÇOS!B28)</f>
        <v>-</v>
      </c>
      <c r="D19" s="5"/>
      <c r="E19" s="5"/>
      <c r="F19" s="5"/>
      <c r="G19" s="69"/>
      <c r="H19" s="70"/>
      <c r="I19" s="70"/>
      <c r="J19" s="70"/>
      <c r="K19" s="70"/>
      <c r="L19" s="74"/>
      <c r="M19" s="203"/>
      <c r="N19" s="18"/>
      <c r="O19" s="17"/>
      <c r="P19" s="17"/>
      <c r="Q19" s="17"/>
      <c r="R19" s="17"/>
      <c r="S19" s="77"/>
      <c r="U19" s="18"/>
      <c r="V19" s="17"/>
      <c r="W19" s="17"/>
      <c r="X19" s="17"/>
      <c r="Y19" s="79"/>
      <c r="Z19" s="17"/>
      <c r="AA19" s="80"/>
      <c r="AB19" s="17"/>
      <c r="AC19" s="17"/>
      <c r="AD19" s="85"/>
      <c r="AF19" s="114" t="str">
        <f>IF(PREÇOS!AE28="","-",PREÇOS!AE28)</f>
        <v>-</v>
      </c>
      <c r="AG19" s="90">
        <f t="shared" si="28"/>
        <v>0</v>
      </c>
      <c r="AH19" s="91"/>
      <c r="AI19" s="91"/>
      <c r="AJ19" s="92"/>
      <c r="AK19" s="93">
        <f t="shared" si="17"/>
        <v>0</v>
      </c>
      <c r="AL19" s="93"/>
      <c r="AM19" s="94">
        <f t="shared" si="18"/>
        <v>0</v>
      </c>
      <c r="AN19" s="98">
        <f t="shared" si="19"/>
        <v>0</v>
      </c>
      <c r="AO19" s="101">
        <f t="shared" si="1"/>
        <v>0.23499999999999999</v>
      </c>
      <c r="AP19" s="95"/>
      <c r="AQ19" s="95"/>
      <c r="AR19" s="95"/>
      <c r="AS19" s="102">
        <f t="shared" si="2"/>
        <v>0</v>
      </c>
      <c r="AT19" s="103" t="e">
        <f t="shared" si="29"/>
        <v>#DIV/0!</v>
      </c>
      <c r="AU19" s="96" t="e">
        <f t="shared" si="30"/>
        <v>#DIV/0!</v>
      </c>
      <c r="AV19" s="96" t="e">
        <f t="shared" si="22"/>
        <v>#DIV/0!</v>
      </c>
      <c r="AW19" s="96" t="e">
        <f t="shared" si="31"/>
        <v>#DIV/0!</v>
      </c>
      <c r="AX19" s="96" t="e">
        <f t="shared" si="23"/>
        <v>#DIV/0!</v>
      </c>
      <c r="AY19" s="96" t="e">
        <f t="shared" si="24"/>
        <v>#DIV/0!</v>
      </c>
      <c r="AZ19" s="96" t="e">
        <f t="shared" si="32"/>
        <v>#DIV/0!</v>
      </c>
      <c r="BA19" s="96" t="e">
        <f t="shared" si="33"/>
        <v>#DIV/0!</v>
      </c>
      <c r="BB19" s="96" t="e">
        <f t="shared" si="25"/>
        <v>#DIV/0!</v>
      </c>
      <c r="BC19" s="104" t="e">
        <f t="shared" si="34"/>
        <v>#DIV/0!</v>
      </c>
      <c r="BE19" s="199" t="e">
        <f t="shared" si="35"/>
        <v>#DIV/0!</v>
      </c>
      <c r="BF19" s="199" t="e">
        <f t="shared" si="36"/>
        <v>#DIV/0!</v>
      </c>
      <c r="BG19" s="200"/>
      <c r="BH19" s="201" t="e">
        <f t="shared" si="26"/>
        <v>#DIV/0!</v>
      </c>
      <c r="BI19" s="201" t="e">
        <f t="shared" si="27"/>
        <v>#DIV/0!</v>
      </c>
      <c r="BJ19" s="201" t="e">
        <f t="shared" si="37"/>
        <v>#DIV/0!</v>
      </c>
      <c r="BK19" s="201" t="e">
        <f t="shared" si="38"/>
        <v>#DIV/0!</v>
      </c>
    </row>
    <row r="20" spans="2:63" ht="13">
      <c r="B20" s="18"/>
      <c r="C20" s="5" t="str">
        <f>IF(PREÇOS!B29="","-",PREÇOS!B29)</f>
        <v>-</v>
      </c>
      <c r="D20" s="5"/>
      <c r="E20" s="5"/>
      <c r="F20" s="5"/>
      <c r="G20" s="69"/>
      <c r="H20" s="70"/>
      <c r="I20" s="70"/>
      <c r="J20" s="70"/>
      <c r="K20" s="70"/>
      <c r="L20" s="74"/>
      <c r="M20" s="203"/>
      <c r="N20" s="18"/>
      <c r="O20" s="17"/>
      <c r="P20" s="17"/>
      <c r="Q20" s="17"/>
      <c r="R20" s="17"/>
      <c r="S20" s="77"/>
      <c r="U20" s="18"/>
      <c r="V20" s="17"/>
      <c r="W20" s="17"/>
      <c r="X20" s="17"/>
      <c r="Y20" s="79"/>
      <c r="Z20" s="17"/>
      <c r="AA20" s="80"/>
      <c r="AB20" s="17"/>
      <c r="AC20" s="17"/>
      <c r="AD20" s="85"/>
      <c r="AF20" s="114" t="str">
        <f>IF(PREÇOS!AE29="","-",PREÇOS!AE29)</f>
        <v>-</v>
      </c>
      <c r="AG20" s="90">
        <f t="shared" si="28"/>
        <v>0</v>
      </c>
      <c r="AH20" s="91"/>
      <c r="AI20" s="91"/>
      <c r="AJ20" s="92"/>
      <c r="AK20" s="93">
        <f t="shared" si="17"/>
        <v>0</v>
      </c>
      <c r="AL20" s="93"/>
      <c r="AM20" s="94">
        <f t="shared" si="18"/>
        <v>0</v>
      </c>
      <c r="AN20" s="98">
        <f t="shared" si="19"/>
        <v>0</v>
      </c>
      <c r="AO20" s="101">
        <f t="shared" si="1"/>
        <v>0.23499999999999999</v>
      </c>
      <c r="AP20" s="95"/>
      <c r="AQ20" s="95"/>
      <c r="AR20" s="95"/>
      <c r="AS20" s="102">
        <f t="shared" si="2"/>
        <v>0</v>
      </c>
      <c r="AT20" s="103" t="e">
        <f t="shared" si="29"/>
        <v>#DIV/0!</v>
      </c>
      <c r="AU20" s="96" t="e">
        <f t="shared" si="30"/>
        <v>#DIV/0!</v>
      </c>
      <c r="AV20" s="96" t="e">
        <f t="shared" si="22"/>
        <v>#DIV/0!</v>
      </c>
      <c r="AW20" s="96" t="e">
        <f t="shared" si="31"/>
        <v>#DIV/0!</v>
      </c>
      <c r="AX20" s="96" t="e">
        <f t="shared" si="23"/>
        <v>#DIV/0!</v>
      </c>
      <c r="AY20" s="96" t="e">
        <f t="shared" si="24"/>
        <v>#DIV/0!</v>
      </c>
      <c r="AZ20" s="96" t="e">
        <f t="shared" si="32"/>
        <v>#DIV/0!</v>
      </c>
      <c r="BA20" s="96" t="e">
        <f t="shared" si="33"/>
        <v>#DIV/0!</v>
      </c>
      <c r="BB20" s="96" t="e">
        <f t="shared" si="25"/>
        <v>#DIV/0!</v>
      </c>
      <c r="BC20" s="104" t="e">
        <f t="shared" si="34"/>
        <v>#DIV/0!</v>
      </c>
      <c r="BE20" s="199" t="e">
        <f t="shared" si="35"/>
        <v>#DIV/0!</v>
      </c>
      <c r="BF20" s="199" t="e">
        <f t="shared" si="36"/>
        <v>#DIV/0!</v>
      </c>
      <c r="BG20" s="200"/>
      <c r="BH20" s="201" t="e">
        <f t="shared" si="26"/>
        <v>#DIV/0!</v>
      </c>
      <c r="BI20" s="201" t="e">
        <f t="shared" si="27"/>
        <v>#DIV/0!</v>
      </c>
      <c r="BJ20" s="201" t="e">
        <f t="shared" si="37"/>
        <v>#DIV/0!</v>
      </c>
      <c r="BK20" s="201" t="e">
        <f t="shared" si="38"/>
        <v>#DIV/0!</v>
      </c>
    </row>
    <row r="21" spans="2:63" ht="13">
      <c r="B21" s="18"/>
      <c r="C21" s="5" t="str">
        <f>IF(PREÇOS!B30="","-",PREÇOS!B30)</f>
        <v>-</v>
      </c>
      <c r="D21" s="5"/>
      <c r="E21" s="5"/>
      <c r="F21" s="5"/>
      <c r="G21" s="69"/>
      <c r="H21" s="70"/>
      <c r="I21" s="70"/>
      <c r="J21" s="70"/>
      <c r="K21" s="70"/>
      <c r="L21" s="74"/>
      <c r="M21" s="203"/>
      <c r="N21" s="18"/>
      <c r="O21" s="17"/>
      <c r="P21" s="17"/>
      <c r="Q21" s="17"/>
      <c r="R21" s="17"/>
      <c r="S21" s="77"/>
      <c r="U21" s="18"/>
      <c r="V21" s="17"/>
      <c r="W21" s="17"/>
      <c r="X21" s="17"/>
      <c r="Y21" s="79"/>
      <c r="Z21" s="17"/>
      <c r="AA21" s="80"/>
      <c r="AB21" s="17"/>
      <c r="AC21" s="17"/>
      <c r="AD21" s="85"/>
      <c r="AF21" s="114" t="str">
        <f>IF(PREÇOS!AE30="","-",PREÇOS!AE30)</f>
        <v>-</v>
      </c>
      <c r="AG21" s="90">
        <f t="shared" si="28"/>
        <v>0</v>
      </c>
      <c r="AH21" s="91"/>
      <c r="AI21" s="91"/>
      <c r="AJ21" s="92"/>
      <c r="AK21" s="93">
        <f t="shared" si="17"/>
        <v>0</v>
      </c>
      <c r="AL21" s="93"/>
      <c r="AM21" s="94">
        <f t="shared" si="18"/>
        <v>0</v>
      </c>
      <c r="AN21" s="98">
        <f t="shared" si="19"/>
        <v>0</v>
      </c>
      <c r="AO21" s="101">
        <f t="shared" si="1"/>
        <v>0.23499999999999999</v>
      </c>
      <c r="AP21" s="95"/>
      <c r="AQ21" s="95"/>
      <c r="AR21" s="95"/>
      <c r="AS21" s="102">
        <f t="shared" si="2"/>
        <v>0</v>
      </c>
      <c r="AT21" s="103" t="e">
        <f t="shared" si="29"/>
        <v>#DIV/0!</v>
      </c>
      <c r="AU21" s="96" t="e">
        <f t="shared" si="30"/>
        <v>#DIV/0!</v>
      </c>
      <c r="AV21" s="96" t="e">
        <f t="shared" si="22"/>
        <v>#DIV/0!</v>
      </c>
      <c r="AW21" s="96" t="e">
        <f t="shared" si="31"/>
        <v>#DIV/0!</v>
      </c>
      <c r="AX21" s="96" t="e">
        <f t="shared" si="23"/>
        <v>#DIV/0!</v>
      </c>
      <c r="AY21" s="96" t="e">
        <f t="shared" si="24"/>
        <v>#DIV/0!</v>
      </c>
      <c r="AZ21" s="96" t="e">
        <f t="shared" si="32"/>
        <v>#DIV/0!</v>
      </c>
      <c r="BA21" s="96" t="e">
        <f t="shared" si="33"/>
        <v>#DIV/0!</v>
      </c>
      <c r="BB21" s="96" t="e">
        <f t="shared" si="25"/>
        <v>#DIV/0!</v>
      </c>
      <c r="BC21" s="104" t="e">
        <f t="shared" si="34"/>
        <v>#DIV/0!</v>
      </c>
      <c r="BE21" s="199" t="e">
        <f t="shared" si="35"/>
        <v>#DIV/0!</v>
      </c>
      <c r="BF21" s="199" t="e">
        <f t="shared" si="36"/>
        <v>#DIV/0!</v>
      </c>
      <c r="BG21" s="200"/>
      <c r="BH21" s="201" t="e">
        <f t="shared" si="26"/>
        <v>#DIV/0!</v>
      </c>
      <c r="BI21" s="201" t="e">
        <f t="shared" si="27"/>
        <v>#DIV/0!</v>
      </c>
      <c r="BJ21" s="201" t="e">
        <f t="shared" si="37"/>
        <v>#DIV/0!</v>
      </c>
      <c r="BK21" s="201" t="e">
        <f t="shared" si="38"/>
        <v>#DIV/0!</v>
      </c>
    </row>
    <row r="22" spans="2:63" ht="13">
      <c r="B22" s="18"/>
      <c r="C22" s="5" t="str">
        <f>IF(PREÇOS!B31="","-",PREÇOS!B31)</f>
        <v>-</v>
      </c>
      <c r="D22" s="5"/>
      <c r="E22" s="5"/>
      <c r="F22" s="5"/>
      <c r="G22" s="69"/>
      <c r="H22" s="70"/>
      <c r="I22" s="70"/>
      <c r="J22" s="70"/>
      <c r="K22" s="70"/>
      <c r="L22" s="74"/>
      <c r="M22" s="203"/>
      <c r="N22" s="18"/>
      <c r="O22" s="17"/>
      <c r="P22" s="17"/>
      <c r="Q22" s="17"/>
      <c r="R22" s="17"/>
      <c r="S22" s="77"/>
      <c r="U22" s="18"/>
      <c r="V22" s="17"/>
      <c r="W22" s="17"/>
      <c r="X22" s="17"/>
      <c r="Y22" s="79"/>
      <c r="Z22" s="17"/>
      <c r="AA22" s="80"/>
      <c r="AB22" s="17"/>
      <c r="AC22" s="17"/>
      <c r="AD22" s="85"/>
      <c r="AF22" s="114" t="str">
        <f>IF(PREÇOS!AE31="","-",PREÇOS!AE31)</f>
        <v>-</v>
      </c>
      <c r="AG22" s="90">
        <f t="shared" si="28"/>
        <v>0</v>
      </c>
      <c r="AH22" s="91"/>
      <c r="AI22" s="91"/>
      <c r="AJ22" s="92"/>
      <c r="AK22" s="93">
        <f t="shared" si="17"/>
        <v>0</v>
      </c>
      <c r="AL22" s="93"/>
      <c r="AM22" s="94">
        <f t="shared" si="18"/>
        <v>0</v>
      </c>
      <c r="AN22" s="98">
        <f t="shared" si="19"/>
        <v>0</v>
      </c>
      <c r="AO22" s="101">
        <f t="shared" si="1"/>
        <v>0.23499999999999999</v>
      </c>
      <c r="AP22" s="95"/>
      <c r="AQ22" s="95"/>
      <c r="AR22" s="95"/>
      <c r="AS22" s="102">
        <f t="shared" si="2"/>
        <v>0</v>
      </c>
      <c r="AT22" s="103" t="e">
        <f t="shared" si="29"/>
        <v>#DIV/0!</v>
      </c>
      <c r="AU22" s="96" t="e">
        <f t="shared" si="30"/>
        <v>#DIV/0!</v>
      </c>
      <c r="AV22" s="96" t="e">
        <f t="shared" si="22"/>
        <v>#DIV/0!</v>
      </c>
      <c r="AW22" s="96" t="e">
        <f t="shared" si="31"/>
        <v>#DIV/0!</v>
      </c>
      <c r="AX22" s="96" t="e">
        <f t="shared" si="23"/>
        <v>#DIV/0!</v>
      </c>
      <c r="AY22" s="96" t="e">
        <f t="shared" si="24"/>
        <v>#DIV/0!</v>
      </c>
      <c r="AZ22" s="96" t="e">
        <f t="shared" si="32"/>
        <v>#DIV/0!</v>
      </c>
      <c r="BA22" s="96" t="e">
        <f t="shared" si="33"/>
        <v>#DIV/0!</v>
      </c>
      <c r="BB22" s="96" t="e">
        <f t="shared" si="25"/>
        <v>#DIV/0!</v>
      </c>
      <c r="BC22" s="104" t="e">
        <f t="shared" si="34"/>
        <v>#DIV/0!</v>
      </c>
      <c r="BE22" s="199" t="e">
        <f t="shared" si="35"/>
        <v>#DIV/0!</v>
      </c>
      <c r="BF22" s="199" t="e">
        <f t="shared" si="36"/>
        <v>#DIV/0!</v>
      </c>
      <c r="BG22" s="200"/>
      <c r="BH22" s="201" t="e">
        <f t="shared" si="26"/>
        <v>#DIV/0!</v>
      </c>
      <c r="BI22" s="201" t="e">
        <f t="shared" si="27"/>
        <v>#DIV/0!</v>
      </c>
      <c r="BJ22" s="201" t="e">
        <f t="shared" si="37"/>
        <v>#DIV/0!</v>
      </c>
      <c r="BK22" s="201" t="e">
        <f t="shared" si="38"/>
        <v>#DIV/0!</v>
      </c>
    </row>
    <row r="23" spans="2:63" ht="13">
      <c r="B23" s="18"/>
      <c r="C23" s="5" t="str">
        <f>IF(PREÇOS!B32="","-",PREÇOS!B32)</f>
        <v>-</v>
      </c>
      <c r="D23" s="5"/>
      <c r="E23" s="5"/>
      <c r="F23" s="5"/>
      <c r="G23" s="69"/>
      <c r="H23" s="70"/>
      <c r="I23" s="70"/>
      <c r="J23" s="70"/>
      <c r="K23" s="70"/>
      <c r="L23" s="74"/>
      <c r="M23" s="203"/>
      <c r="N23" s="18"/>
      <c r="O23" s="17"/>
      <c r="P23" s="17"/>
      <c r="Q23" s="17"/>
      <c r="R23" s="17"/>
      <c r="S23" s="77"/>
      <c r="U23" s="18"/>
      <c r="V23" s="17"/>
      <c r="W23" s="17"/>
      <c r="X23" s="17"/>
      <c r="Y23" s="79"/>
      <c r="Z23" s="17"/>
      <c r="AA23" s="80"/>
      <c r="AB23" s="17"/>
      <c r="AC23" s="17"/>
      <c r="AD23" s="85"/>
      <c r="AF23" s="114" t="str">
        <f>IF(PREÇOS!AE32="","-",PREÇOS!AE32)</f>
        <v>-</v>
      </c>
      <c r="AG23" s="17"/>
      <c r="AH23" s="17"/>
      <c r="AI23" s="17"/>
      <c r="AJ23" s="17"/>
      <c r="AK23" s="93">
        <f t="shared" si="17"/>
        <v>0</v>
      </c>
      <c r="AL23" s="93"/>
      <c r="AM23" s="94">
        <f t="shared" si="18"/>
        <v>0</v>
      </c>
      <c r="AN23" s="98">
        <f t="shared" si="19"/>
        <v>0</v>
      </c>
      <c r="AO23" s="101">
        <f t="shared" si="1"/>
        <v>0.23499999999999999</v>
      </c>
      <c r="AP23" s="17"/>
      <c r="AQ23" s="17"/>
      <c r="AR23" s="17"/>
      <c r="AS23" s="102">
        <f t="shared" si="2"/>
        <v>0</v>
      </c>
      <c r="AT23" s="18"/>
      <c r="AU23" s="17"/>
      <c r="AV23" s="17"/>
      <c r="AW23" s="17"/>
      <c r="AX23" s="17"/>
      <c r="AY23" s="17"/>
      <c r="AZ23" s="17"/>
      <c r="BA23" s="17"/>
      <c r="BB23" s="17"/>
      <c r="BC23" s="85"/>
    </row>
    <row r="24" spans="2:63" ht="13">
      <c r="B24" s="18"/>
      <c r="C24" s="5" t="str">
        <f>IF(PREÇOS!B33="","-",PREÇOS!B33)</f>
        <v>-</v>
      </c>
      <c r="D24" s="5"/>
      <c r="E24" s="5"/>
      <c r="F24" s="5"/>
      <c r="G24" s="69"/>
      <c r="H24" s="70"/>
      <c r="I24" s="70"/>
      <c r="J24" s="70"/>
      <c r="K24" s="70"/>
      <c r="L24" s="74"/>
      <c r="M24" s="203"/>
      <c r="N24" s="18"/>
      <c r="O24" s="17"/>
      <c r="P24" s="17"/>
      <c r="Q24" s="17"/>
      <c r="R24" s="17"/>
      <c r="S24" s="77"/>
      <c r="U24" s="18"/>
      <c r="V24" s="17"/>
      <c r="W24" s="17"/>
      <c r="X24" s="17"/>
      <c r="Y24" s="79"/>
      <c r="Z24" s="17"/>
      <c r="AA24" s="80"/>
      <c r="AB24" s="17"/>
      <c r="AC24" s="17"/>
      <c r="AD24" s="85"/>
      <c r="AF24" s="114" t="str">
        <f>IF(PREÇOS!AE33="","-",PREÇOS!AE33)</f>
        <v>-</v>
      </c>
      <c r="AG24" s="17"/>
      <c r="AH24" s="17"/>
      <c r="AI24" s="17"/>
      <c r="AJ24" s="17"/>
      <c r="AK24" s="93">
        <f t="shared" si="17"/>
        <v>0</v>
      </c>
      <c r="AL24" s="93"/>
      <c r="AM24" s="94">
        <f t="shared" si="18"/>
        <v>0</v>
      </c>
      <c r="AN24" s="98">
        <f t="shared" si="19"/>
        <v>0</v>
      </c>
      <c r="AO24" s="101">
        <f t="shared" si="1"/>
        <v>0.23499999999999999</v>
      </c>
      <c r="AP24" s="17"/>
      <c r="AQ24" s="17"/>
      <c r="AR24" s="17"/>
      <c r="AS24" s="102">
        <f t="shared" si="2"/>
        <v>0</v>
      </c>
      <c r="AT24" s="18"/>
      <c r="AU24" s="17"/>
      <c r="AV24" s="17"/>
      <c r="AW24" s="17"/>
      <c r="AX24" s="17"/>
      <c r="AY24" s="17"/>
      <c r="AZ24" s="17"/>
      <c r="BA24" s="17"/>
      <c r="BB24" s="17"/>
      <c r="BC24" s="85"/>
    </row>
    <row r="25" spans="2:63" ht="13">
      <c r="B25" s="18"/>
      <c r="C25" s="5" t="str">
        <f>IF(PREÇOS!B34="","-",PREÇOS!B34)</f>
        <v>-</v>
      </c>
      <c r="D25" s="5"/>
      <c r="E25" s="5"/>
      <c r="F25" s="5"/>
      <c r="G25" s="69"/>
      <c r="H25" s="70"/>
      <c r="I25" s="70"/>
      <c r="J25" s="70"/>
      <c r="K25" s="70"/>
      <c r="L25" s="74"/>
      <c r="M25" s="203"/>
      <c r="N25" s="18"/>
      <c r="O25" s="17"/>
      <c r="P25" s="17"/>
      <c r="Q25" s="17"/>
      <c r="R25" s="17"/>
      <c r="S25" s="77"/>
      <c r="U25" s="18"/>
      <c r="V25" s="17"/>
      <c r="W25" s="17"/>
      <c r="X25" s="17"/>
      <c r="Y25" s="79"/>
      <c r="Z25" s="17"/>
      <c r="AA25" s="80"/>
      <c r="AB25" s="17"/>
      <c r="AC25" s="17"/>
      <c r="AD25" s="85"/>
      <c r="AF25" s="114" t="str">
        <f>IF(PREÇOS!AE34="","-",PREÇOS!AE34)</f>
        <v>-</v>
      </c>
      <c r="AG25" s="17"/>
      <c r="AH25" s="17"/>
      <c r="AI25" s="17"/>
      <c r="AJ25" s="17"/>
      <c r="AK25" s="93">
        <f t="shared" si="17"/>
        <v>0</v>
      </c>
      <c r="AL25" s="93"/>
      <c r="AM25" s="94">
        <f t="shared" si="18"/>
        <v>0</v>
      </c>
      <c r="AN25" s="98">
        <f t="shared" si="19"/>
        <v>0</v>
      </c>
      <c r="AO25" s="101">
        <f t="shared" si="1"/>
        <v>0.23499999999999999</v>
      </c>
      <c r="AP25" s="17"/>
      <c r="AQ25" s="17"/>
      <c r="AR25" s="17"/>
      <c r="AS25" s="102">
        <f t="shared" si="2"/>
        <v>0</v>
      </c>
      <c r="AT25" s="18"/>
      <c r="AU25" s="17"/>
      <c r="AV25" s="17"/>
      <c r="AW25" s="17"/>
      <c r="AX25" s="17"/>
      <c r="AY25" s="17"/>
      <c r="AZ25" s="17"/>
      <c r="BA25" s="17"/>
      <c r="BB25" s="17"/>
      <c r="BC25" s="85"/>
    </row>
    <row r="26" spans="2:63" ht="13">
      <c r="B26" s="18"/>
      <c r="C26" s="5" t="str">
        <f>IF(PREÇOS!B27="","-",PREÇOS!B27)</f>
        <v>-</v>
      </c>
      <c r="D26" s="5"/>
      <c r="E26" s="5"/>
      <c r="F26" s="5"/>
      <c r="G26" s="69"/>
      <c r="H26" s="70"/>
      <c r="I26" s="70"/>
      <c r="J26" s="70"/>
      <c r="K26" s="70"/>
      <c r="L26" s="74"/>
      <c r="M26" s="203"/>
      <c r="N26" s="18"/>
      <c r="O26" s="17"/>
      <c r="P26" s="17"/>
      <c r="Q26" s="17"/>
      <c r="R26" s="17"/>
      <c r="S26" s="77"/>
      <c r="U26" s="18"/>
      <c r="V26" s="17"/>
      <c r="W26" s="17"/>
      <c r="X26" s="17"/>
      <c r="Y26" s="79"/>
      <c r="Z26" s="17"/>
      <c r="AA26" s="80"/>
      <c r="AB26" s="17"/>
      <c r="AC26" s="17"/>
      <c r="AD26" s="85"/>
      <c r="AF26" s="114" t="str">
        <f>IF(PREÇOS!AE35="","-",PREÇOS!AE35)</f>
        <v>-</v>
      </c>
      <c r="AG26" s="17"/>
      <c r="AH26" s="17"/>
      <c r="AI26" s="17"/>
      <c r="AJ26" s="17"/>
      <c r="AK26" s="93">
        <f t="shared" si="17"/>
        <v>0</v>
      </c>
      <c r="AL26" s="93"/>
      <c r="AM26" s="94">
        <f t="shared" si="18"/>
        <v>0</v>
      </c>
      <c r="AN26" s="98">
        <f t="shared" si="19"/>
        <v>0</v>
      </c>
      <c r="AO26" s="101">
        <f t="shared" si="1"/>
        <v>0.23499999999999999</v>
      </c>
      <c r="AP26" s="17"/>
      <c r="AQ26" s="17"/>
      <c r="AR26" s="17"/>
      <c r="AS26" s="102">
        <f t="shared" si="2"/>
        <v>0</v>
      </c>
      <c r="AT26" s="18"/>
      <c r="AU26" s="17"/>
      <c r="AV26" s="17"/>
      <c r="AW26" s="17"/>
      <c r="AX26" s="17"/>
      <c r="AY26" s="17"/>
      <c r="AZ26" s="17"/>
      <c r="BA26" s="17"/>
      <c r="BB26" s="17"/>
      <c r="BC26" s="85"/>
    </row>
    <row r="27" spans="2:63" ht="13">
      <c r="B27" s="18"/>
      <c r="C27" s="5" t="str">
        <f>IF(PREÇOS!B28="","-",PREÇOS!B28)</f>
        <v>-</v>
      </c>
      <c r="D27" s="5"/>
      <c r="E27" s="5"/>
      <c r="F27" s="5"/>
      <c r="G27" s="69"/>
      <c r="H27" s="70"/>
      <c r="I27" s="70"/>
      <c r="J27" s="70"/>
      <c r="K27" s="70"/>
      <c r="L27" s="74"/>
      <c r="M27" s="203"/>
      <c r="N27" s="18"/>
      <c r="O27" s="17"/>
      <c r="P27" s="17"/>
      <c r="Q27" s="17"/>
      <c r="R27" s="17"/>
      <c r="S27" s="77"/>
      <c r="U27" s="18"/>
      <c r="V27" s="17"/>
      <c r="W27" s="17"/>
      <c r="X27" s="17"/>
      <c r="Y27" s="79"/>
      <c r="Z27" s="17"/>
      <c r="AA27" s="80"/>
      <c r="AB27" s="17"/>
      <c r="AC27" s="17"/>
      <c r="AD27" s="85"/>
      <c r="AF27" s="114" t="str">
        <f>IF(PREÇOS!AE36="","-",PREÇOS!AE36)</f>
        <v>-</v>
      </c>
      <c r="AG27" s="17"/>
      <c r="AH27" s="17"/>
      <c r="AI27" s="17"/>
      <c r="AJ27" s="17"/>
      <c r="AK27" s="93">
        <f t="shared" si="17"/>
        <v>0</v>
      </c>
      <c r="AL27" s="93"/>
      <c r="AM27" s="94">
        <f t="shared" si="18"/>
        <v>0</v>
      </c>
      <c r="AN27" s="98">
        <f t="shared" si="19"/>
        <v>0</v>
      </c>
      <c r="AO27" s="101">
        <f t="shared" si="1"/>
        <v>0.23499999999999999</v>
      </c>
      <c r="AP27" s="17"/>
      <c r="AQ27" s="17"/>
      <c r="AR27" s="17"/>
      <c r="AS27" s="102">
        <f t="shared" si="2"/>
        <v>0</v>
      </c>
      <c r="AT27" s="18"/>
      <c r="AU27" s="17"/>
      <c r="AV27" s="17"/>
      <c r="AW27" s="17"/>
      <c r="AX27" s="17"/>
      <c r="AY27" s="17"/>
      <c r="AZ27" s="17"/>
      <c r="BA27" s="17"/>
      <c r="BB27" s="17"/>
      <c r="BC27" s="85"/>
    </row>
    <row r="28" spans="2:63" ht="13">
      <c r="B28" s="18"/>
      <c r="C28" s="5" t="str">
        <f>IF(PREÇOS!B29="","-",PREÇOS!B29)</f>
        <v>-</v>
      </c>
      <c r="D28" s="5"/>
      <c r="E28" s="5"/>
      <c r="F28" s="5"/>
      <c r="G28" s="69"/>
      <c r="H28" s="70"/>
      <c r="I28" s="70"/>
      <c r="J28" s="70"/>
      <c r="K28" s="70"/>
      <c r="L28" s="74"/>
      <c r="M28" s="203"/>
      <c r="N28" s="18"/>
      <c r="O28" s="17"/>
      <c r="P28" s="17"/>
      <c r="Q28" s="17"/>
      <c r="R28" s="17"/>
      <c r="S28" s="77"/>
      <c r="U28" s="18"/>
      <c r="V28" s="17"/>
      <c r="W28" s="17"/>
      <c r="X28" s="17"/>
      <c r="Y28" s="79"/>
      <c r="Z28" s="17"/>
      <c r="AA28" s="80"/>
      <c r="AB28" s="17"/>
      <c r="AC28" s="17"/>
      <c r="AD28" s="85"/>
      <c r="AF28" s="114" t="str">
        <f>IF(PREÇOS!AE37="","-",PREÇOS!AE37)</f>
        <v>-</v>
      </c>
      <c r="AG28" s="17"/>
      <c r="AH28" s="17"/>
      <c r="AI28" s="17"/>
      <c r="AJ28" s="17"/>
      <c r="AK28" s="93">
        <f t="shared" si="17"/>
        <v>0</v>
      </c>
      <c r="AL28" s="93"/>
      <c r="AM28" s="94">
        <f t="shared" si="18"/>
        <v>0</v>
      </c>
      <c r="AN28" s="98">
        <f t="shared" si="19"/>
        <v>0</v>
      </c>
      <c r="AO28" s="101">
        <f t="shared" si="1"/>
        <v>0.23499999999999999</v>
      </c>
      <c r="AP28" s="17"/>
      <c r="AQ28" s="17"/>
      <c r="AR28" s="17"/>
      <c r="AS28" s="102">
        <f t="shared" si="2"/>
        <v>0</v>
      </c>
      <c r="AT28" s="18"/>
      <c r="AU28" s="17"/>
      <c r="AV28" s="17"/>
      <c r="AW28" s="17"/>
      <c r="AX28" s="17"/>
      <c r="AY28" s="17"/>
      <c r="AZ28" s="17"/>
      <c r="BA28" s="17"/>
      <c r="BB28" s="17"/>
      <c r="BC28" s="85"/>
    </row>
    <row r="29" spans="2:63" ht="13">
      <c r="B29" s="18"/>
      <c r="C29" s="5" t="str">
        <f>IF(PREÇOS!B30="","-",PREÇOS!B30)</f>
        <v>-</v>
      </c>
      <c r="D29" s="5"/>
      <c r="E29" s="5"/>
      <c r="F29" s="5"/>
      <c r="G29" s="69"/>
      <c r="H29" s="70"/>
      <c r="I29" s="70"/>
      <c r="J29" s="70"/>
      <c r="K29" s="70"/>
      <c r="L29" s="74"/>
      <c r="M29" s="203"/>
      <c r="N29" s="18"/>
      <c r="O29" s="17"/>
      <c r="P29" s="17"/>
      <c r="Q29" s="17"/>
      <c r="R29" s="17"/>
      <c r="S29" s="77"/>
      <c r="U29" s="18"/>
      <c r="V29" s="17"/>
      <c r="W29" s="17"/>
      <c r="X29" s="17"/>
      <c r="Y29" s="79"/>
      <c r="Z29" s="17"/>
      <c r="AA29" s="80"/>
      <c r="AB29" s="17"/>
      <c r="AC29" s="17"/>
      <c r="AD29" s="85"/>
      <c r="AF29" s="114" t="str">
        <f>IF(PREÇOS!AE38="","-",PREÇOS!AE38)</f>
        <v>-</v>
      </c>
      <c r="AG29" s="17"/>
      <c r="AH29" s="17"/>
      <c r="AI29" s="17"/>
      <c r="AJ29" s="17"/>
      <c r="AK29" s="93">
        <f t="shared" si="17"/>
        <v>0</v>
      </c>
      <c r="AL29" s="93"/>
      <c r="AM29" s="94">
        <f t="shared" si="18"/>
        <v>0</v>
      </c>
      <c r="AN29" s="98">
        <f t="shared" si="19"/>
        <v>0</v>
      </c>
      <c r="AO29" s="101">
        <f t="shared" si="1"/>
        <v>0.23499999999999999</v>
      </c>
      <c r="AP29" s="17"/>
      <c r="AQ29" s="17"/>
      <c r="AR29" s="17"/>
      <c r="AS29" s="102">
        <f t="shared" si="2"/>
        <v>0</v>
      </c>
      <c r="AT29" s="18"/>
      <c r="AU29" s="17"/>
      <c r="AV29" s="17"/>
      <c r="AW29" s="17"/>
      <c r="AX29" s="17"/>
      <c r="AY29" s="17"/>
      <c r="AZ29" s="17"/>
      <c r="BA29" s="17"/>
      <c r="BB29" s="17"/>
      <c r="BC29" s="85"/>
    </row>
    <row r="30" spans="2:63" ht="13.5" thickBot="1">
      <c r="B30" s="19"/>
      <c r="C30" s="6" t="str">
        <f>IF(PREÇOS!B31="","-",PREÇOS!B31)</f>
        <v>-</v>
      </c>
      <c r="D30" s="6"/>
      <c r="E30" s="6"/>
      <c r="F30" s="6"/>
      <c r="G30" s="75"/>
      <c r="H30" s="71"/>
      <c r="I30" s="71"/>
      <c r="J30" s="71"/>
      <c r="K30" s="71"/>
      <c r="L30" s="76"/>
      <c r="M30" s="203"/>
      <c r="N30" s="19"/>
      <c r="O30" s="20"/>
      <c r="P30" s="20"/>
      <c r="Q30" s="20"/>
      <c r="R30" s="20"/>
      <c r="S30" s="78"/>
      <c r="U30" s="19"/>
      <c r="V30" s="20"/>
      <c r="W30" s="20"/>
      <c r="X30" s="20"/>
      <c r="Y30" s="86"/>
      <c r="Z30" s="20"/>
      <c r="AA30" s="87"/>
      <c r="AB30" s="20"/>
      <c r="AC30" s="20"/>
      <c r="AD30" s="88"/>
      <c r="AF30" s="115" t="str">
        <f>IF(PREÇOS!AE39="","-",PREÇOS!AE39)</f>
        <v>-</v>
      </c>
      <c r="AG30" s="20"/>
      <c r="AH30" s="20"/>
      <c r="AI30" s="20"/>
      <c r="AJ30" s="20"/>
      <c r="AK30" s="204">
        <f t="shared" si="17"/>
        <v>0</v>
      </c>
      <c r="AL30" s="204"/>
      <c r="AM30" s="205">
        <f t="shared" si="18"/>
        <v>0</v>
      </c>
      <c r="AN30" s="206">
        <f t="shared" si="19"/>
        <v>0</v>
      </c>
      <c r="AO30" s="207">
        <f t="shared" si="1"/>
        <v>0.23499999999999999</v>
      </c>
      <c r="AP30" s="20"/>
      <c r="AQ30" s="20"/>
      <c r="AR30" s="20"/>
      <c r="AS30" s="208">
        <f>S30</f>
        <v>0</v>
      </c>
      <c r="AT30" s="19"/>
      <c r="AU30" s="20"/>
      <c r="AV30" s="20"/>
      <c r="AW30" s="20"/>
      <c r="AX30" s="20"/>
      <c r="AY30" s="20"/>
      <c r="AZ30" s="20"/>
      <c r="BA30" s="20"/>
      <c r="BB30" s="20"/>
      <c r="BC30" s="88"/>
    </row>
  </sheetData>
  <mergeCells count="9">
    <mergeCell ref="B2:C6"/>
    <mergeCell ref="D2:BC2"/>
    <mergeCell ref="D3:BB6"/>
    <mergeCell ref="AO8:AS8"/>
    <mergeCell ref="AT8:BC8"/>
    <mergeCell ref="U8:AD8"/>
    <mergeCell ref="AF8:AN8"/>
    <mergeCell ref="B7:B8"/>
    <mergeCell ref="C7:E8"/>
  </mergeCells>
  <dataValidations disablePrompts="1" count="1">
    <dataValidation type="list" allowBlank="1" showInputMessage="1" showErrorMessage="1" sqref="D10:D30" xr:uid="{3E1A0192-168D-4B87-9BEA-4502EC02BC2C}">
      <formula1>"Importado,Nacional"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D2F8-84DB-462C-92A4-AE5EC736E43F}">
  <dimension ref="B1:AK66"/>
  <sheetViews>
    <sheetView showGridLines="0" zoomScale="90" zoomScaleNormal="90" workbookViewId="0">
      <selection activeCell="F13" sqref="F13"/>
    </sheetView>
  </sheetViews>
  <sheetFormatPr defaultColWidth="9.1796875" defaultRowHeight="13.5"/>
  <cols>
    <col min="1" max="1" width="3.26953125" style="117" customWidth="1"/>
    <col min="2" max="2" width="12.453125" style="117" customWidth="1"/>
    <col min="3" max="3" width="10.26953125" style="117" customWidth="1"/>
    <col min="4" max="4" width="11.7265625" style="117" customWidth="1"/>
    <col min="5" max="5" width="13.26953125" style="117" customWidth="1"/>
    <col min="6" max="6" width="27.453125" style="117" customWidth="1"/>
    <col min="7" max="7" width="18.81640625" style="117" customWidth="1"/>
    <col min="8" max="11" width="8" style="117" customWidth="1"/>
    <col min="12" max="12" width="7" style="117" customWidth="1"/>
    <col min="13" max="13" width="7.90625" style="117" bestFit="1" customWidth="1"/>
    <col min="14" max="14" width="7.1796875" style="117" bestFit="1" customWidth="1"/>
    <col min="15" max="15" width="9.1796875" style="117"/>
    <col min="16" max="16" width="9.54296875" style="117" customWidth="1"/>
    <col min="17" max="17" width="2.453125" style="117" customWidth="1"/>
    <col min="18" max="18" width="7.36328125" style="117" bestFit="1" customWidth="1"/>
    <col min="19" max="19" width="7" style="117" customWidth="1"/>
    <col min="20" max="21" width="9.1796875" style="117"/>
    <col min="22" max="23" width="2.453125" style="117" customWidth="1"/>
    <col min="24" max="36" width="9.1796875" style="117"/>
    <col min="37" max="37" width="13" style="117" bestFit="1" customWidth="1"/>
    <col min="38" max="16384" width="9.1796875" style="117"/>
  </cols>
  <sheetData>
    <row r="1" spans="2:37" ht="15.75" customHeight="1"/>
    <row r="2" spans="2:37" ht="15.75" customHeight="1">
      <c r="B2" s="255"/>
      <c r="C2" s="256"/>
      <c r="D2" s="237" t="s">
        <v>0</v>
      </c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</row>
    <row r="3" spans="2:37" ht="15.75" customHeight="1">
      <c r="B3" s="255"/>
      <c r="C3" s="256"/>
      <c r="D3" s="209" t="s">
        <v>118</v>
      </c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1"/>
      <c r="AK3" s="2" t="s">
        <v>1</v>
      </c>
    </row>
    <row r="4" spans="2:37" ht="15.75" customHeight="1">
      <c r="B4" s="255"/>
      <c r="C4" s="256"/>
      <c r="D4" s="212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4"/>
      <c r="AK4" s="2" t="s">
        <v>2</v>
      </c>
    </row>
    <row r="5" spans="2:37" ht="15.75" customHeight="1">
      <c r="B5" s="255"/>
      <c r="C5" s="256"/>
      <c r="D5" s="212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4"/>
      <c r="AK5" s="2" t="s">
        <v>3</v>
      </c>
    </row>
    <row r="6" spans="2:37" ht="15.75" customHeight="1">
      <c r="B6" s="255"/>
      <c r="C6" s="256"/>
      <c r="D6" s="215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7"/>
      <c r="AK6" s="3">
        <v>1</v>
      </c>
    </row>
    <row r="7" spans="2:37" ht="14" thickBot="1"/>
    <row r="8" spans="2:37" ht="15" thickBot="1">
      <c r="I8" s="118"/>
      <c r="J8" s="118"/>
      <c r="K8" s="118"/>
      <c r="M8" s="118"/>
      <c r="N8" s="118"/>
      <c r="O8" s="118"/>
      <c r="P8" s="118"/>
      <c r="Q8" s="118"/>
      <c r="V8" s="118"/>
      <c r="W8" s="118"/>
      <c r="X8" s="266" t="s">
        <v>81</v>
      </c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8"/>
    </row>
    <row r="9" spans="2:37" ht="15" thickBot="1">
      <c r="B9" s="116" t="s">
        <v>24</v>
      </c>
      <c r="I9" s="269" t="s">
        <v>82</v>
      </c>
      <c r="J9" s="270"/>
      <c r="K9" s="270"/>
      <c r="L9" s="271"/>
      <c r="M9" s="272" t="s">
        <v>83</v>
      </c>
      <c r="N9" s="273"/>
      <c r="O9" s="273"/>
      <c r="P9" s="274"/>
      <c r="Q9" s="118"/>
      <c r="R9" s="275" t="s">
        <v>84</v>
      </c>
      <c r="S9" s="276"/>
      <c r="T9" s="276"/>
      <c r="U9" s="277"/>
      <c r="V9" s="118"/>
      <c r="W9" s="118"/>
      <c r="X9" s="278" t="s">
        <v>85</v>
      </c>
      <c r="Y9" s="279"/>
      <c r="Z9" s="279"/>
      <c r="AA9" s="279"/>
      <c r="AB9" s="279"/>
      <c r="AC9" s="279"/>
      <c r="AD9" s="279"/>
      <c r="AE9" s="279"/>
      <c r="AF9" s="279"/>
      <c r="AG9" s="279"/>
      <c r="AH9" s="279"/>
      <c r="AI9" s="279"/>
      <c r="AJ9" s="279"/>
      <c r="AK9" s="280"/>
    </row>
    <row r="10" spans="2:37" s="119" customFormat="1" ht="30.5" thickBot="1">
      <c r="B10" s="164" t="s">
        <v>86</v>
      </c>
      <c r="C10" s="165" t="s">
        <v>87</v>
      </c>
      <c r="D10" s="165" t="s">
        <v>27</v>
      </c>
      <c r="E10" s="165" t="s">
        <v>88</v>
      </c>
      <c r="F10" s="165" t="s">
        <v>89</v>
      </c>
      <c r="G10" s="165" t="s">
        <v>90</v>
      </c>
      <c r="H10" s="165" t="s">
        <v>91</v>
      </c>
      <c r="I10" s="165" t="s">
        <v>92</v>
      </c>
      <c r="J10" s="165" t="s">
        <v>93</v>
      </c>
      <c r="K10" s="165" t="s">
        <v>94</v>
      </c>
      <c r="L10" s="165" t="s">
        <v>32</v>
      </c>
      <c r="M10" s="166" t="s">
        <v>95</v>
      </c>
      <c r="N10" s="166" t="s">
        <v>96</v>
      </c>
      <c r="O10" s="166" t="s">
        <v>97</v>
      </c>
      <c r="P10" s="167" t="s">
        <v>98</v>
      </c>
      <c r="R10" s="164" t="s">
        <v>99</v>
      </c>
      <c r="S10" s="165" t="s">
        <v>100</v>
      </c>
      <c r="T10" s="165" t="s">
        <v>101</v>
      </c>
      <c r="U10" s="172" t="s">
        <v>102</v>
      </c>
      <c r="X10" s="189" t="s">
        <v>91</v>
      </c>
      <c r="Y10" s="185" t="s">
        <v>32</v>
      </c>
      <c r="Z10" s="185" t="s">
        <v>103</v>
      </c>
      <c r="AA10" s="185" t="s">
        <v>104</v>
      </c>
      <c r="AB10" s="185" t="s">
        <v>95</v>
      </c>
      <c r="AC10" s="185" t="s">
        <v>96</v>
      </c>
      <c r="AD10" s="185" t="s">
        <v>97</v>
      </c>
      <c r="AE10" s="185" t="s">
        <v>98</v>
      </c>
      <c r="AF10" s="185" t="s">
        <v>105</v>
      </c>
      <c r="AG10" s="185" t="s">
        <v>106</v>
      </c>
      <c r="AH10" s="185" t="s">
        <v>107</v>
      </c>
      <c r="AI10" s="185" t="s">
        <v>108</v>
      </c>
      <c r="AJ10" s="185" t="s">
        <v>109</v>
      </c>
      <c r="AK10" s="190" t="s">
        <v>110</v>
      </c>
    </row>
    <row r="11" spans="2:37" s="122" customFormat="1" ht="13">
      <c r="B11" s="156"/>
      <c r="C11" s="157"/>
      <c r="D11" s="158"/>
      <c r="E11" s="157" t="str">
        <f>IF(PREÇOS!$C$7="","-",PREÇOS!$C$7)</f>
        <v>-</v>
      </c>
      <c r="F11" s="159"/>
      <c r="G11" s="159"/>
      <c r="H11" s="160"/>
      <c r="I11" s="160"/>
      <c r="J11" s="160"/>
      <c r="K11" s="161"/>
      <c r="L11" s="161"/>
      <c r="M11" s="162"/>
      <c r="N11" s="161">
        <f>H11-(H11*M11)</f>
        <v>0</v>
      </c>
      <c r="O11" s="161">
        <f>S11</f>
        <v>0</v>
      </c>
      <c r="P11" s="163">
        <f>N11*O11%</f>
        <v>0</v>
      </c>
      <c r="Q11" s="121"/>
      <c r="R11" s="173"/>
      <c r="S11" s="160"/>
      <c r="T11" s="160"/>
      <c r="U11" s="174">
        <f>((1+R11%)*(1-S11%)/(1-T11%)-1)*100</f>
        <v>0</v>
      </c>
      <c r="V11" s="121"/>
      <c r="W11" s="121"/>
      <c r="X11" s="191"/>
      <c r="Y11" s="186"/>
      <c r="Z11" s="186"/>
      <c r="AA11" s="186"/>
      <c r="AB11" s="187"/>
      <c r="AC11" s="186">
        <f t="shared" ref="AC11:AC31" si="0">X11-(X11*AB11)</f>
        <v>0</v>
      </c>
      <c r="AD11" s="186"/>
      <c r="AE11" s="186">
        <f t="shared" ref="AE11:AE31" si="1">AC11*AD11%</f>
        <v>0</v>
      </c>
      <c r="AF11" s="188"/>
      <c r="AG11" s="186"/>
      <c r="AH11" s="186">
        <f t="shared" ref="AH11:AH31" si="2">(X11+Y11)*(1+AG11%)-(X11+Y11)*(1+AG11%)*AF11</f>
        <v>0</v>
      </c>
      <c r="AI11" s="186"/>
      <c r="AJ11" s="186">
        <f t="shared" ref="AJ11:AJ31" si="3">(AH11%*AI11)-AE11</f>
        <v>0</v>
      </c>
      <c r="AK11" s="192" t="str">
        <f>IFERROR(AJ11/X11,"-")</f>
        <v>-</v>
      </c>
    </row>
    <row r="12" spans="2:37" s="122" customFormat="1" ht="13">
      <c r="B12" s="156"/>
      <c r="C12" s="157"/>
      <c r="D12" s="158"/>
      <c r="E12" s="157" t="str">
        <f>IF(PREÇOS!$C$7="","-",PREÇOS!$C$7)</f>
        <v>-</v>
      </c>
      <c r="F12" s="159"/>
      <c r="G12" s="159"/>
      <c r="H12" s="160"/>
      <c r="I12" s="160"/>
      <c r="J12" s="160"/>
      <c r="K12" s="161"/>
      <c r="L12" s="161"/>
      <c r="M12" s="162"/>
      <c r="N12" s="161"/>
      <c r="O12" s="161"/>
      <c r="P12" s="163"/>
      <c r="Q12" s="121"/>
      <c r="R12" s="173"/>
      <c r="S12" s="160"/>
      <c r="T12" s="160"/>
      <c r="U12" s="174"/>
      <c r="V12" s="121"/>
      <c r="W12" s="121"/>
      <c r="X12" s="191"/>
      <c r="Y12" s="186"/>
      <c r="Z12" s="186"/>
      <c r="AA12" s="186"/>
      <c r="AB12" s="187"/>
      <c r="AC12" s="186"/>
      <c r="AD12" s="186"/>
      <c r="AE12" s="186"/>
      <c r="AF12" s="188"/>
      <c r="AG12" s="186"/>
      <c r="AH12" s="186"/>
      <c r="AI12" s="186"/>
      <c r="AJ12" s="186"/>
      <c r="AK12" s="192"/>
    </row>
    <row r="13" spans="2:37" s="122" customFormat="1" ht="13">
      <c r="B13" s="156"/>
      <c r="C13" s="157"/>
      <c r="D13" s="158"/>
      <c r="E13" s="157" t="str">
        <f>IF(PREÇOS!$C$7="","-",PREÇOS!$C$7)</f>
        <v>-</v>
      </c>
      <c r="F13" s="159"/>
      <c r="G13" s="159"/>
      <c r="H13" s="160"/>
      <c r="I13" s="160"/>
      <c r="J13" s="160"/>
      <c r="K13" s="161"/>
      <c r="L13" s="161"/>
      <c r="M13" s="162"/>
      <c r="N13" s="161"/>
      <c r="O13" s="161"/>
      <c r="P13" s="163"/>
      <c r="Q13" s="121"/>
      <c r="R13" s="173"/>
      <c r="S13" s="160"/>
      <c r="T13" s="160"/>
      <c r="U13" s="174"/>
      <c r="V13" s="121"/>
      <c r="W13" s="121"/>
      <c r="X13" s="191"/>
      <c r="Y13" s="186"/>
      <c r="Z13" s="186"/>
      <c r="AA13" s="186"/>
      <c r="AB13" s="187"/>
      <c r="AC13" s="186"/>
      <c r="AD13" s="186"/>
      <c r="AE13" s="186"/>
      <c r="AF13" s="188"/>
      <c r="AG13" s="186"/>
      <c r="AH13" s="186"/>
      <c r="AI13" s="186"/>
      <c r="AJ13" s="186"/>
      <c r="AK13" s="192"/>
    </row>
    <row r="14" spans="2:37" s="122" customFormat="1" ht="13">
      <c r="B14" s="156"/>
      <c r="C14" s="157"/>
      <c r="D14" s="158"/>
      <c r="E14" s="157" t="str">
        <f>IF(PREÇOS!$C$7="","-",PREÇOS!$C$7)</f>
        <v>-</v>
      </c>
      <c r="F14" s="159"/>
      <c r="G14" s="159"/>
      <c r="H14" s="160"/>
      <c r="I14" s="160"/>
      <c r="J14" s="160"/>
      <c r="K14" s="161"/>
      <c r="L14" s="161"/>
      <c r="M14" s="162"/>
      <c r="N14" s="161"/>
      <c r="O14" s="161"/>
      <c r="P14" s="163"/>
      <c r="Q14" s="121"/>
      <c r="R14" s="173"/>
      <c r="S14" s="160"/>
      <c r="T14" s="160"/>
      <c r="U14" s="174"/>
      <c r="V14" s="121"/>
      <c r="W14" s="121"/>
      <c r="X14" s="191"/>
      <c r="Y14" s="186"/>
      <c r="Z14" s="186"/>
      <c r="AA14" s="186"/>
      <c r="AB14" s="187"/>
      <c r="AC14" s="186"/>
      <c r="AD14" s="186"/>
      <c r="AE14" s="186"/>
      <c r="AF14" s="188"/>
      <c r="AG14" s="186"/>
      <c r="AH14" s="186"/>
      <c r="AI14" s="186"/>
      <c r="AJ14" s="186"/>
      <c r="AK14" s="192"/>
    </row>
    <row r="15" spans="2:37" s="122" customFormat="1" ht="13">
      <c r="B15" s="156"/>
      <c r="C15" s="157"/>
      <c r="D15" s="158"/>
      <c r="E15" s="157" t="str">
        <f>IF(PREÇOS!$C$7="","-",PREÇOS!$C$7)</f>
        <v>-</v>
      </c>
      <c r="F15" s="159"/>
      <c r="G15" s="159"/>
      <c r="H15" s="160"/>
      <c r="I15" s="160"/>
      <c r="J15" s="160"/>
      <c r="K15" s="161"/>
      <c r="L15" s="161"/>
      <c r="M15" s="162"/>
      <c r="N15" s="161"/>
      <c r="O15" s="161"/>
      <c r="P15" s="163"/>
      <c r="Q15" s="121"/>
      <c r="R15" s="173"/>
      <c r="S15" s="160"/>
      <c r="T15" s="160"/>
      <c r="U15" s="174"/>
      <c r="V15" s="121"/>
      <c r="W15" s="121"/>
      <c r="X15" s="191"/>
      <c r="Y15" s="186"/>
      <c r="Z15" s="186"/>
      <c r="AA15" s="186"/>
      <c r="AB15" s="187"/>
      <c r="AC15" s="186"/>
      <c r="AD15" s="186"/>
      <c r="AE15" s="186"/>
      <c r="AF15" s="188"/>
      <c r="AG15" s="186"/>
      <c r="AH15" s="186"/>
      <c r="AI15" s="186"/>
      <c r="AJ15" s="186"/>
      <c r="AK15" s="192"/>
    </row>
    <row r="16" spans="2:37" s="122" customFormat="1" ht="13">
      <c r="B16" s="156"/>
      <c r="C16" s="157"/>
      <c r="D16" s="158"/>
      <c r="E16" s="157" t="str">
        <f>IF(PREÇOS!$C$7="","-",PREÇOS!$C$7)</f>
        <v>-</v>
      </c>
      <c r="F16" s="159"/>
      <c r="G16" s="159"/>
      <c r="H16" s="160"/>
      <c r="I16" s="160"/>
      <c r="J16" s="160"/>
      <c r="K16" s="161"/>
      <c r="L16" s="161"/>
      <c r="M16" s="162"/>
      <c r="N16" s="161"/>
      <c r="O16" s="161"/>
      <c r="P16" s="163"/>
      <c r="Q16" s="121"/>
      <c r="R16" s="173"/>
      <c r="S16" s="160"/>
      <c r="T16" s="160"/>
      <c r="U16" s="174"/>
      <c r="V16" s="121"/>
      <c r="W16" s="121"/>
      <c r="X16" s="191"/>
      <c r="Y16" s="186"/>
      <c r="Z16" s="186"/>
      <c r="AA16" s="186"/>
      <c r="AB16" s="187"/>
      <c r="AC16" s="186"/>
      <c r="AD16" s="186"/>
      <c r="AE16" s="186"/>
      <c r="AF16" s="188"/>
      <c r="AG16" s="186"/>
      <c r="AH16" s="186"/>
      <c r="AI16" s="186"/>
      <c r="AJ16" s="186"/>
      <c r="AK16" s="192"/>
    </row>
    <row r="17" spans="2:37" s="122" customFormat="1" ht="13">
      <c r="B17" s="156"/>
      <c r="C17" s="157"/>
      <c r="D17" s="158"/>
      <c r="E17" s="157" t="str">
        <f>IF(PREÇOS!$C$7="","-",PREÇOS!$C$7)</f>
        <v>-</v>
      </c>
      <c r="F17" s="159"/>
      <c r="G17" s="159"/>
      <c r="H17" s="160"/>
      <c r="I17" s="160"/>
      <c r="J17" s="160"/>
      <c r="K17" s="161"/>
      <c r="L17" s="161"/>
      <c r="M17" s="162"/>
      <c r="N17" s="161"/>
      <c r="O17" s="161"/>
      <c r="P17" s="163"/>
      <c r="Q17" s="121"/>
      <c r="R17" s="173"/>
      <c r="S17" s="160"/>
      <c r="T17" s="160"/>
      <c r="U17" s="174"/>
      <c r="V17" s="121"/>
      <c r="W17" s="121"/>
      <c r="X17" s="191"/>
      <c r="Y17" s="186"/>
      <c r="Z17" s="186"/>
      <c r="AA17" s="186"/>
      <c r="AB17" s="187"/>
      <c r="AC17" s="186"/>
      <c r="AD17" s="186"/>
      <c r="AE17" s="186"/>
      <c r="AF17" s="188"/>
      <c r="AG17" s="186"/>
      <c r="AH17" s="186"/>
      <c r="AI17" s="186"/>
      <c r="AJ17" s="186"/>
      <c r="AK17" s="192"/>
    </row>
    <row r="18" spans="2:37" s="122" customFormat="1" ht="13">
      <c r="B18" s="156"/>
      <c r="C18" s="157"/>
      <c r="D18" s="158"/>
      <c r="E18" s="157" t="str">
        <f>IF(PREÇOS!$C$7="","-",PREÇOS!$C$7)</f>
        <v>-</v>
      </c>
      <c r="F18" s="159"/>
      <c r="G18" s="159"/>
      <c r="H18" s="160"/>
      <c r="I18" s="160"/>
      <c r="J18" s="160"/>
      <c r="K18" s="161"/>
      <c r="L18" s="161"/>
      <c r="M18" s="162"/>
      <c r="N18" s="161"/>
      <c r="O18" s="161"/>
      <c r="P18" s="163"/>
      <c r="Q18" s="121"/>
      <c r="R18" s="173"/>
      <c r="S18" s="160"/>
      <c r="T18" s="160"/>
      <c r="U18" s="174"/>
      <c r="V18" s="121"/>
      <c r="W18" s="121"/>
      <c r="X18" s="191"/>
      <c r="Y18" s="186"/>
      <c r="Z18" s="186"/>
      <c r="AA18" s="186"/>
      <c r="AB18" s="187"/>
      <c r="AC18" s="186"/>
      <c r="AD18" s="186"/>
      <c r="AE18" s="186"/>
      <c r="AF18" s="188"/>
      <c r="AG18" s="186"/>
      <c r="AH18" s="186"/>
      <c r="AI18" s="186"/>
      <c r="AJ18" s="186"/>
      <c r="AK18" s="192"/>
    </row>
    <row r="19" spans="2:37" s="122" customFormat="1" ht="13">
      <c r="B19" s="156"/>
      <c r="C19" s="157"/>
      <c r="D19" s="158"/>
      <c r="E19" s="157" t="str">
        <f>IF(PREÇOS!$C$7="","-",PREÇOS!$C$7)</f>
        <v>-</v>
      </c>
      <c r="F19" s="159"/>
      <c r="G19" s="159"/>
      <c r="H19" s="160"/>
      <c r="I19" s="160"/>
      <c r="J19" s="160"/>
      <c r="K19" s="161"/>
      <c r="L19" s="161"/>
      <c r="M19" s="162"/>
      <c r="N19" s="161"/>
      <c r="O19" s="161"/>
      <c r="P19" s="163"/>
      <c r="Q19" s="121"/>
      <c r="R19" s="173"/>
      <c r="S19" s="160"/>
      <c r="T19" s="160"/>
      <c r="U19" s="174"/>
      <c r="V19" s="121"/>
      <c r="W19" s="121"/>
      <c r="X19" s="191"/>
      <c r="Y19" s="186"/>
      <c r="Z19" s="186"/>
      <c r="AA19" s="186"/>
      <c r="AB19" s="187"/>
      <c r="AC19" s="186"/>
      <c r="AD19" s="186"/>
      <c r="AE19" s="186"/>
      <c r="AF19" s="188"/>
      <c r="AG19" s="186"/>
      <c r="AH19" s="186"/>
      <c r="AI19" s="186"/>
      <c r="AJ19" s="186"/>
      <c r="AK19" s="192"/>
    </row>
    <row r="20" spans="2:37" s="122" customFormat="1" ht="13">
      <c r="B20" s="156"/>
      <c r="C20" s="157"/>
      <c r="D20" s="158"/>
      <c r="E20" s="157" t="str">
        <f>IF(PREÇOS!$C$7="","-",PREÇOS!$C$7)</f>
        <v>-</v>
      </c>
      <c r="F20" s="159"/>
      <c r="G20" s="159"/>
      <c r="H20" s="160"/>
      <c r="I20" s="160"/>
      <c r="J20" s="160"/>
      <c r="K20" s="161"/>
      <c r="L20" s="161"/>
      <c r="M20" s="162"/>
      <c r="N20" s="161"/>
      <c r="O20" s="161"/>
      <c r="P20" s="163"/>
      <c r="Q20" s="121"/>
      <c r="R20" s="173"/>
      <c r="S20" s="160"/>
      <c r="T20" s="160"/>
      <c r="U20" s="174"/>
      <c r="V20" s="121"/>
      <c r="W20" s="121"/>
      <c r="X20" s="191"/>
      <c r="Y20" s="186"/>
      <c r="Z20" s="186"/>
      <c r="AA20" s="186"/>
      <c r="AB20" s="187"/>
      <c r="AC20" s="186"/>
      <c r="AD20" s="186"/>
      <c r="AE20" s="186"/>
      <c r="AF20" s="188"/>
      <c r="AG20" s="186"/>
      <c r="AH20" s="186"/>
      <c r="AI20" s="186"/>
      <c r="AJ20" s="186"/>
      <c r="AK20" s="192"/>
    </row>
    <row r="21" spans="2:37" s="122" customFormat="1" ht="13">
      <c r="B21" s="156"/>
      <c r="C21" s="157"/>
      <c r="D21" s="158"/>
      <c r="E21" s="157" t="str">
        <f>IF(PREÇOS!$C$7="","-",PREÇOS!$C$7)</f>
        <v>-</v>
      </c>
      <c r="F21" s="159"/>
      <c r="G21" s="159"/>
      <c r="H21" s="160"/>
      <c r="I21" s="160"/>
      <c r="J21" s="160"/>
      <c r="K21" s="161"/>
      <c r="L21" s="161"/>
      <c r="M21" s="162"/>
      <c r="N21" s="161"/>
      <c r="O21" s="161"/>
      <c r="P21" s="163"/>
      <c r="Q21" s="121"/>
      <c r="R21" s="173"/>
      <c r="S21" s="160"/>
      <c r="T21" s="160"/>
      <c r="U21" s="174"/>
      <c r="V21" s="121"/>
      <c r="W21" s="121"/>
      <c r="X21" s="191"/>
      <c r="Y21" s="186"/>
      <c r="Z21" s="186"/>
      <c r="AA21" s="186"/>
      <c r="AB21" s="187"/>
      <c r="AC21" s="186"/>
      <c r="AD21" s="186"/>
      <c r="AE21" s="186"/>
      <c r="AF21" s="188"/>
      <c r="AG21" s="186"/>
      <c r="AH21" s="186"/>
      <c r="AI21" s="186"/>
      <c r="AJ21" s="186"/>
      <c r="AK21" s="192"/>
    </row>
    <row r="22" spans="2:37" s="122" customFormat="1" ht="13">
      <c r="B22" s="156"/>
      <c r="C22" s="157"/>
      <c r="D22" s="158"/>
      <c r="E22" s="157" t="str">
        <f>IF(PREÇOS!$C$7="","-",PREÇOS!$C$7)</f>
        <v>-</v>
      </c>
      <c r="F22" s="159"/>
      <c r="G22" s="159"/>
      <c r="H22" s="160"/>
      <c r="I22" s="160"/>
      <c r="J22" s="160"/>
      <c r="K22" s="161"/>
      <c r="L22" s="161"/>
      <c r="M22" s="162"/>
      <c r="N22" s="161"/>
      <c r="O22" s="161"/>
      <c r="P22" s="163"/>
      <c r="Q22" s="121"/>
      <c r="R22" s="173"/>
      <c r="S22" s="160"/>
      <c r="T22" s="160"/>
      <c r="U22" s="174"/>
      <c r="V22" s="121"/>
      <c r="W22" s="121"/>
      <c r="X22" s="191"/>
      <c r="Y22" s="186"/>
      <c r="Z22" s="186"/>
      <c r="AA22" s="186"/>
      <c r="AB22" s="187"/>
      <c r="AC22" s="186"/>
      <c r="AD22" s="186"/>
      <c r="AE22" s="186"/>
      <c r="AF22" s="188"/>
      <c r="AG22" s="186"/>
      <c r="AH22" s="186"/>
      <c r="AI22" s="186"/>
      <c r="AJ22" s="186"/>
      <c r="AK22" s="192"/>
    </row>
    <row r="23" spans="2:37" s="122" customFormat="1" ht="13">
      <c r="B23" s="156"/>
      <c r="C23" s="157"/>
      <c r="D23" s="158"/>
      <c r="E23" s="157" t="str">
        <f>IF(PREÇOS!$C$7="","-",PREÇOS!$C$7)</f>
        <v>-</v>
      </c>
      <c r="F23" s="159"/>
      <c r="G23" s="159"/>
      <c r="H23" s="160"/>
      <c r="I23" s="160"/>
      <c r="J23" s="160"/>
      <c r="K23" s="161"/>
      <c r="L23" s="161"/>
      <c r="M23" s="162"/>
      <c r="N23" s="161"/>
      <c r="O23" s="161"/>
      <c r="P23" s="163"/>
      <c r="Q23" s="121"/>
      <c r="R23" s="173"/>
      <c r="S23" s="160"/>
      <c r="T23" s="160"/>
      <c r="U23" s="174"/>
      <c r="V23" s="121"/>
      <c r="W23" s="121"/>
      <c r="X23" s="191"/>
      <c r="Y23" s="186"/>
      <c r="Z23" s="186"/>
      <c r="AA23" s="186"/>
      <c r="AB23" s="187"/>
      <c r="AC23" s="186"/>
      <c r="AD23" s="186"/>
      <c r="AE23" s="186"/>
      <c r="AF23" s="188"/>
      <c r="AG23" s="186"/>
      <c r="AH23" s="186"/>
      <c r="AI23" s="186"/>
      <c r="AJ23" s="186"/>
      <c r="AK23" s="192"/>
    </row>
    <row r="24" spans="2:37" s="122" customFormat="1" ht="13">
      <c r="B24" s="156"/>
      <c r="C24" s="157"/>
      <c r="D24" s="158"/>
      <c r="E24" s="157" t="str">
        <f>IF(PREÇOS!$C$7="","-",PREÇOS!$C$7)</f>
        <v>-</v>
      </c>
      <c r="F24" s="159"/>
      <c r="G24" s="159"/>
      <c r="H24" s="160"/>
      <c r="I24" s="160"/>
      <c r="J24" s="160"/>
      <c r="K24" s="161"/>
      <c r="L24" s="161"/>
      <c r="M24" s="162"/>
      <c r="N24" s="161"/>
      <c r="O24" s="161"/>
      <c r="P24" s="163"/>
      <c r="Q24" s="121"/>
      <c r="R24" s="173"/>
      <c r="S24" s="160"/>
      <c r="T24" s="160"/>
      <c r="U24" s="174"/>
      <c r="V24" s="121"/>
      <c r="W24" s="121"/>
      <c r="X24" s="191"/>
      <c r="Y24" s="186"/>
      <c r="Z24" s="186"/>
      <c r="AA24" s="186"/>
      <c r="AB24" s="187"/>
      <c r="AC24" s="186"/>
      <c r="AD24" s="186"/>
      <c r="AE24" s="186"/>
      <c r="AF24" s="188"/>
      <c r="AG24" s="186"/>
      <c r="AH24" s="186"/>
      <c r="AI24" s="186"/>
      <c r="AJ24" s="186"/>
      <c r="AK24" s="192"/>
    </row>
    <row r="25" spans="2:37" s="122" customFormat="1" ht="13">
      <c r="B25" s="156"/>
      <c r="C25" s="157"/>
      <c r="D25" s="158"/>
      <c r="E25" s="157" t="str">
        <f>IF(PREÇOS!$C$7="","-",PREÇOS!$C$7)</f>
        <v>-</v>
      </c>
      <c r="F25" s="159"/>
      <c r="G25" s="159"/>
      <c r="H25" s="160"/>
      <c r="I25" s="160"/>
      <c r="J25" s="160"/>
      <c r="K25" s="161"/>
      <c r="L25" s="161"/>
      <c r="M25" s="162"/>
      <c r="N25" s="161"/>
      <c r="O25" s="161"/>
      <c r="P25" s="163"/>
      <c r="Q25" s="121"/>
      <c r="R25" s="173"/>
      <c r="S25" s="160"/>
      <c r="T25" s="160"/>
      <c r="U25" s="174"/>
      <c r="V25" s="121"/>
      <c r="W25" s="121"/>
      <c r="X25" s="191"/>
      <c r="Y25" s="186"/>
      <c r="Z25" s="186"/>
      <c r="AA25" s="186"/>
      <c r="AB25" s="187"/>
      <c r="AC25" s="186"/>
      <c r="AD25" s="186"/>
      <c r="AE25" s="186"/>
      <c r="AF25" s="188"/>
      <c r="AG25" s="186"/>
      <c r="AH25" s="186"/>
      <c r="AI25" s="186"/>
      <c r="AJ25" s="186"/>
      <c r="AK25" s="192"/>
    </row>
    <row r="26" spans="2:37" s="122" customFormat="1" ht="13">
      <c r="B26" s="156"/>
      <c r="C26" s="157"/>
      <c r="D26" s="158"/>
      <c r="E26" s="157" t="str">
        <f>IF(PREÇOS!$C$7="","-",PREÇOS!$C$7)</f>
        <v>-</v>
      </c>
      <c r="F26" s="159"/>
      <c r="G26" s="159"/>
      <c r="H26" s="160"/>
      <c r="I26" s="160"/>
      <c r="J26" s="160"/>
      <c r="K26" s="161"/>
      <c r="L26" s="161"/>
      <c r="M26" s="162"/>
      <c r="N26" s="161"/>
      <c r="O26" s="161"/>
      <c r="P26" s="163"/>
      <c r="Q26" s="121"/>
      <c r="R26" s="173"/>
      <c r="S26" s="160"/>
      <c r="T26" s="160"/>
      <c r="U26" s="174"/>
      <c r="V26" s="121"/>
      <c r="W26" s="121"/>
      <c r="X26" s="191"/>
      <c r="Y26" s="186"/>
      <c r="Z26" s="186"/>
      <c r="AA26" s="186"/>
      <c r="AB26" s="187"/>
      <c r="AC26" s="186"/>
      <c r="AD26" s="186"/>
      <c r="AE26" s="186"/>
      <c r="AF26" s="188"/>
      <c r="AG26" s="186"/>
      <c r="AH26" s="186"/>
      <c r="AI26" s="186"/>
      <c r="AJ26" s="186"/>
      <c r="AK26" s="192"/>
    </row>
    <row r="27" spans="2:37" s="122" customFormat="1" ht="13">
      <c r="B27" s="146"/>
      <c r="C27" s="140"/>
      <c r="D27" s="141"/>
      <c r="E27" s="140" t="str">
        <f>IF(PREÇOS!$C$7="","-",PREÇOS!$C$7)</f>
        <v>-</v>
      </c>
      <c r="F27" s="142"/>
      <c r="G27" s="142"/>
      <c r="H27" s="143"/>
      <c r="I27" s="143"/>
      <c r="J27" s="143"/>
      <c r="K27" s="144"/>
      <c r="L27" s="144"/>
      <c r="M27" s="145"/>
      <c r="N27" s="144">
        <f>H27-(H27*M27)</f>
        <v>0</v>
      </c>
      <c r="O27" s="144">
        <f>S27</f>
        <v>0</v>
      </c>
      <c r="P27" s="147">
        <f>N27*O27%</f>
        <v>0</v>
      </c>
      <c r="Q27" s="121"/>
      <c r="R27" s="175"/>
      <c r="S27" s="143"/>
      <c r="T27" s="143"/>
      <c r="U27" s="176">
        <f>((1+R27%)*(1-S27%)/(1-T27%)-1)*100</f>
        <v>0</v>
      </c>
      <c r="V27" s="121"/>
      <c r="W27" s="121"/>
      <c r="X27" s="191"/>
      <c r="Y27" s="186"/>
      <c r="Z27" s="186"/>
      <c r="AA27" s="186"/>
      <c r="AB27" s="187"/>
      <c r="AC27" s="186">
        <f t="shared" si="0"/>
        <v>0</v>
      </c>
      <c r="AD27" s="186"/>
      <c r="AE27" s="186">
        <f t="shared" si="1"/>
        <v>0</v>
      </c>
      <c r="AF27" s="188"/>
      <c r="AG27" s="186"/>
      <c r="AH27" s="186">
        <f t="shared" si="2"/>
        <v>0</v>
      </c>
      <c r="AI27" s="186"/>
      <c r="AJ27" s="186">
        <f t="shared" si="3"/>
        <v>0</v>
      </c>
      <c r="AK27" s="192" t="str">
        <f t="shared" ref="AK27:AK31" si="4">IFERROR(AJ27/X27,"-")</f>
        <v>-</v>
      </c>
    </row>
    <row r="28" spans="2:37" s="122" customFormat="1" ht="13">
      <c r="B28" s="146"/>
      <c r="C28" s="140"/>
      <c r="D28" s="141"/>
      <c r="E28" s="140" t="str">
        <f>IF(PREÇOS!$C$7="","-",PREÇOS!$C$7)</f>
        <v>-</v>
      </c>
      <c r="F28" s="142"/>
      <c r="G28" s="142"/>
      <c r="H28" s="143"/>
      <c r="I28" s="143"/>
      <c r="J28" s="143"/>
      <c r="K28" s="144"/>
      <c r="L28" s="144"/>
      <c r="M28" s="145"/>
      <c r="N28" s="144">
        <f t="shared" ref="N28:N31" si="5">H28-(H28*M28)</f>
        <v>0</v>
      </c>
      <c r="O28" s="144">
        <f t="shared" ref="O28:O31" si="6">S28</f>
        <v>0</v>
      </c>
      <c r="P28" s="147">
        <f t="shared" ref="P28:P31" si="7">N28*O28%</f>
        <v>0</v>
      </c>
      <c r="Q28" s="121"/>
      <c r="R28" s="175"/>
      <c r="S28" s="143"/>
      <c r="T28" s="143"/>
      <c r="U28" s="176">
        <f t="shared" ref="U28:U31" si="8">((1+R28%)*(1-S28%)/(1-T28%)-1)*100</f>
        <v>0</v>
      </c>
      <c r="V28" s="121"/>
      <c r="W28" s="121"/>
      <c r="X28" s="191"/>
      <c r="Y28" s="186"/>
      <c r="Z28" s="186"/>
      <c r="AA28" s="186"/>
      <c r="AB28" s="187"/>
      <c r="AC28" s="186">
        <f t="shared" si="0"/>
        <v>0</v>
      </c>
      <c r="AD28" s="186"/>
      <c r="AE28" s="186">
        <f t="shared" si="1"/>
        <v>0</v>
      </c>
      <c r="AF28" s="188"/>
      <c r="AG28" s="186"/>
      <c r="AH28" s="186">
        <f t="shared" si="2"/>
        <v>0</v>
      </c>
      <c r="AI28" s="186"/>
      <c r="AJ28" s="186">
        <f t="shared" si="3"/>
        <v>0</v>
      </c>
      <c r="AK28" s="192" t="str">
        <f t="shared" si="4"/>
        <v>-</v>
      </c>
    </row>
    <row r="29" spans="2:37" s="122" customFormat="1" ht="13">
      <c r="B29" s="146"/>
      <c r="C29" s="140"/>
      <c r="D29" s="141"/>
      <c r="E29" s="140" t="str">
        <f>IF(PREÇOS!$C$7="","-",PREÇOS!$C$7)</f>
        <v>-</v>
      </c>
      <c r="F29" s="142"/>
      <c r="G29" s="142"/>
      <c r="H29" s="143"/>
      <c r="I29" s="143"/>
      <c r="J29" s="143"/>
      <c r="K29" s="144"/>
      <c r="L29" s="144"/>
      <c r="M29" s="145"/>
      <c r="N29" s="144">
        <f t="shared" si="5"/>
        <v>0</v>
      </c>
      <c r="O29" s="144">
        <f t="shared" si="6"/>
        <v>0</v>
      </c>
      <c r="P29" s="147">
        <f t="shared" si="7"/>
        <v>0</v>
      </c>
      <c r="Q29" s="121"/>
      <c r="R29" s="175"/>
      <c r="S29" s="143"/>
      <c r="T29" s="143"/>
      <c r="U29" s="176">
        <f t="shared" si="8"/>
        <v>0</v>
      </c>
      <c r="V29" s="121"/>
      <c r="W29" s="121"/>
      <c r="X29" s="191"/>
      <c r="Y29" s="186"/>
      <c r="Z29" s="186"/>
      <c r="AA29" s="186"/>
      <c r="AB29" s="187"/>
      <c r="AC29" s="186">
        <f t="shared" si="0"/>
        <v>0</v>
      </c>
      <c r="AD29" s="186"/>
      <c r="AE29" s="186">
        <f t="shared" si="1"/>
        <v>0</v>
      </c>
      <c r="AF29" s="188"/>
      <c r="AG29" s="186"/>
      <c r="AH29" s="186">
        <f t="shared" si="2"/>
        <v>0</v>
      </c>
      <c r="AI29" s="186"/>
      <c r="AJ29" s="186">
        <f t="shared" si="3"/>
        <v>0</v>
      </c>
      <c r="AK29" s="192" t="str">
        <f t="shared" si="4"/>
        <v>-</v>
      </c>
    </row>
    <row r="30" spans="2:37" s="122" customFormat="1" ht="13">
      <c r="B30" s="146"/>
      <c r="C30" s="140"/>
      <c r="D30" s="141"/>
      <c r="E30" s="140" t="str">
        <f>IF(PREÇOS!$C$7="","-",PREÇOS!$C$7)</f>
        <v>-</v>
      </c>
      <c r="F30" s="142"/>
      <c r="G30" s="142"/>
      <c r="H30" s="143"/>
      <c r="I30" s="143"/>
      <c r="J30" s="143"/>
      <c r="K30" s="144"/>
      <c r="L30" s="144"/>
      <c r="M30" s="145"/>
      <c r="N30" s="144">
        <f t="shared" si="5"/>
        <v>0</v>
      </c>
      <c r="O30" s="144">
        <f t="shared" si="6"/>
        <v>0</v>
      </c>
      <c r="P30" s="147">
        <f t="shared" si="7"/>
        <v>0</v>
      </c>
      <c r="Q30" s="121"/>
      <c r="R30" s="175"/>
      <c r="S30" s="143"/>
      <c r="T30" s="143"/>
      <c r="U30" s="176">
        <f t="shared" si="8"/>
        <v>0</v>
      </c>
      <c r="V30" s="121"/>
      <c r="W30" s="121"/>
      <c r="X30" s="191"/>
      <c r="Y30" s="186"/>
      <c r="Z30" s="186"/>
      <c r="AA30" s="186"/>
      <c r="AB30" s="187"/>
      <c r="AC30" s="186">
        <f t="shared" si="0"/>
        <v>0</v>
      </c>
      <c r="AD30" s="186"/>
      <c r="AE30" s="186">
        <f t="shared" si="1"/>
        <v>0</v>
      </c>
      <c r="AF30" s="188"/>
      <c r="AG30" s="186"/>
      <c r="AH30" s="186">
        <f t="shared" si="2"/>
        <v>0</v>
      </c>
      <c r="AI30" s="186"/>
      <c r="AJ30" s="186">
        <f t="shared" si="3"/>
        <v>0</v>
      </c>
      <c r="AK30" s="192" t="str">
        <f t="shared" si="4"/>
        <v>-</v>
      </c>
    </row>
    <row r="31" spans="2:37" s="122" customFormat="1" thickBot="1">
      <c r="B31" s="148"/>
      <c r="C31" s="149"/>
      <c r="D31" s="150"/>
      <c r="E31" s="149" t="str">
        <f>IF(PREÇOS!$C$7="","-",PREÇOS!$C$7)</f>
        <v>-</v>
      </c>
      <c r="F31" s="151"/>
      <c r="G31" s="151"/>
      <c r="H31" s="152"/>
      <c r="I31" s="152"/>
      <c r="J31" s="152"/>
      <c r="K31" s="153"/>
      <c r="L31" s="153"/>
      <c r="M31" s="154"/>
      <c r="N31" s="153">
        <f t="shared" si="5"/>
        <v>0</v>
      </c>
      <c r="O31" s="153">
        <f t="shared" si="6"/>
        <v>0</v>
      </c>
      <c r="P31" s="155">
        <f t="shared" si="7"/>
        <v>0</v>
      </c>
      <c r="Q31" s="121"/>
      <c r="R31" s="177"/>
      <c r="S31" s="152"/>
      <c r="T31" s="152"/>
      <c r="U31" s="178">
        <f t="shared" si="8"/>
        <v>0</v>
      </c>
      <c r="V31" s="121"/>
      <c r="W31" s="121"/>
      <c r="X31" s="193"/>
      <c r="Y31" s="194"/>
      <c r="Z31" s="194"/>
      <c r="AA31" s="194"/>
      <c r="AB31" s="195"/>
      <c r="AC31" s="194">
        <f t="shared" si="0"/>
        <v>0</v>
      </c>
      <c r="AD31" s="194"/>
      <c r="AE31" s="194">
        <f t="shared" si="1"/>
        <v>0</v>
      </c>
      <c r="AF31" s="196"/>
      <c r="AG31" s="194"/>
      <c r="AH31" s="194">
        <f t="shared" si="2"/>
        <v>0</v>
      </c>
      <c r="AI31" s="194"/>
      <c r="AJ31" s="194">
        <f t="shared" si="3"/>
        <v>0</v>
      </c>
      <c r="AK31" s="197" t="str">
        <f t="shared" si="4"/>
        <v>-</v>
      </c>
    </row>
    <row r="33" spans="2:37" ht="14" thickBot="1"/>
    <row r="34" spans="2:37" ht="15" thickBot="1">
      <c r="B34" s="116" t="s">
        <v>111</v>
      </c>
      <c r="J34" s="257" t="s">
        <v>112</v>
      </c>
      <c r="K34" s="258"/>
      <c r="L34" s="258"/>
      <c r="M34" s="258"/>
      <c r="N34" s="258"/>
      <c r="O34" s="258"/>
      <c r="P34" s="259"/>
      <c r="R34" s="275" t="s">
        <v>84</v>
      </c>
      <c r="S34" s="276"/>
      <c r="T34" s="276"/>
      <c r="U34" s="277"/>
      <c r="X34" s="263" t="s">
        <v>85</v>
      </c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5"/>
    </row>
    <row r="35" spans="2:37" s="119" customFormat="1" ht="30.5" thickBot="1">
      <c r="B35" s="164" t="s">
        <v>117</v>
      </c>
      <c r="C35" s="165" t="s">
        <v>87</v>
      </c>
      <c r="D35" s="165" t="s">
        <v>27</v>
      </c>
      <c r="E35" s="165" t="s">
        <v>88</v>
      </c>
      <c r="F35" s="165" t="s">
        <v>89</v>
      </c>
      <c r="G35" s="165" t="s">
        <v>90</v>
      </c>
      <c r="H35" s="165" t="s">
        <v>91</v>
      </c>
      <c r="I35" s="165" t="s">
        <v>92</v>
      </c>
      <c r="J35" s="166" t="s">
        <v>114</v>
      </c>
      <c r="K35" s="166" t="s">
        <v>115</v>
      </c>
      <c r="L35" s="166" t="s">
        <v>32</v>
      </c>
      <c r="M35" s="166" t="s">
        <v>95</v>
      </c>
      <c r="N35" s="166" t="s">
        <v>96</v>
      </c>
      <c r="O35" s="166" t="s">
        <v>97</v>
      </c>
      <c r="P35" s="167" t="s">
        <v>98</v>
      </c>
      <c r="R35" s="164" t="s">
        <v>99</v>
      </c>
      <c r="S35" s="165" t="s">
        <v>100</v>
      </c>
      <c r="T35" s="165" t="s">
        <v>101</v>
      </c>
      <c r="U35" s="172" t="s">
        <v>102</v>
      </c>
      <c r="X35" s="189" t="s">
        <v>91</v>
      </c>
      <c r="Y35" s="185" t="s">
        <v>32</v>
      </c>
      <c r="Z35" s="185" t="s">
        <v>103</v>
      </c>
      <c r="AA35" s="185" t="s">
        <v>104</v>
      </c>
      <c r="AB35" s="185" t="s">
        <v>95</v>
      </c>
      <c r="AC35" s="185" t="s">
        <v>96</v>
      </c>
      <c r="AD35" s="185" t="s">
        <v>97</v>
      </c>
      <c r="AE35" s="185" t="s">
        <v>98</v>
      </c>
      <c r="AF35" s="185" t="s">
        <v>105</v>
      </c>
      <c r="AG35" s="185" t="s">
        <v>106</v>
      </c>
      <c r="AH35" s="185" t="s">
        <v>107</v>
      </c>
      <c r="AI35" s="185" t="s">
        <v>108</v>
      </c>
      <c r="AJ35" s="185" t="s">
        <v>109</v>
      </c>
      <c r="AK35" s="190" t="s">
        <v>110</v>
      </c>
    </row>
    <row r="36" spans="2:37" s="122" customFormat="1" ht="13">
      <c r="B36" s="156"/>
      <c r="C36" s="157"/>
      <c r="D36" s="158"/>
      <c r="E36" s="157" t="str">
        <f>IF(PREÇOS!$C$7="","-",PREÇOS!$C$7)</f>
        <v>-</v>
      </c>
      <c r="F36" s="159"/>
      <c r="G36" s="159"/>
      <c r="H36" s="160"/>
      <c r="I36" s="160"/>
      <c r="J36" s="160"/>
      <c r="K36" s="161"/>
      <c r="L36" s="161"/>
      <c r="M36" s="162"/>
      <c r="N36" s="161">
        <f>H36-(H36*M36)</f>
        <v>0</v>
      </c>
      <c r="O36" s="161"/>
      <c r="P36" s="163">
        <f>N36*O36%</f>
        <v>0</v>
      </c>
      <c r="Q36" s="121"/>
      <c r="R36" s="173"/>
      <c r="S36" s="160"/>
      <c r="T36" s="160"/>
      <c r="U36" s="174">
        <f>((1+R36%)*(1-S36%)/(1-T36%)-1)*100</f>
        <v>0</v>
      </c>
      <c r="V36" s="121"/>
      <c r="W36" s="121"/>
      <c r="X36" s="191"/>
      <c r="Y36" s="186">
        <v>0</v>
      </c>
      <c r="Z36" s="186">
        <v>0</v>
      </c>
      <c r="AA36" s="186">
        <v>0</v>
      </c>
      <c r="AB36" s="187"/>
      <c r="AC36" s="186">
        <f t="shared" ref="AC36:AC56" si="9">X36-(X36*AB36)</f>
        <v>0</v>
      </c>
      <c r="AD36" s="186"/>
      <c r="AE36" s="186">
        <f t="shared" ref="AE36:AE56" si="10">AC36*AD36%</f>
        <v>0</v>
      </c>
      <c r="AF36" s="188"/>
      <c r="AG36" s="186">
        <f>U36</f>
        <v>0</v>
      </c>
      <c r="AH36" s="186">
        <f t="shared" ref="AH36:AH56" si="11">(X36+Y36)*(1+AG36%)-(X36+Y36)*(1+AG36%)*AF36</f>
        <v>0</v>
      </c>
      <c r="AI36" s="186"/>
      <c r="AJ36" s="186">
        <f t="shared" ref="AJ36:AJ56" si="12">(AH36%*AI36)-AE36</f>
        <v>0</v>
      </c>
      <c r="AK36" s="192" t="str">
        <f>IFERROR(AJ36/X36,"-")</f>
        <v>-</v>
      </c>
    </row>
    <row r="37" spans="2:37" s="122" customFormat="1" ht="13">
      <c r="B37" s="156"/>
      <c r="C37" s="157"/>
      <c r="D37" s="158"/>
      <c r="E37" s="157" t="str">
        <f>IF(PREÇOS!$C$7="","-",PREÇOS!$C$7)</f>
        <v>-</v>
      </c>
      <c r="F37" s="159"/>
      <c r="G37" s="159"/>
      <c r="H37" s="160"/>
      <c r="I37" s="160"/>
      <c r="J37" s="160"/>
      <c r="K37" s="161"/>
      <c r="L37" s="161"/>
      <c r="M37" s="162"/>
      <c r="N37" s="161"/>
      <c r="O37" s="161"/>
      <c r="P37" s="163"/>
      <c r="Q37" s="121"/>
      <c r="R37" s="173"/>
      <c r="S37" s="160"/>
      <c r="T37" s="160"/>
      <c r="U37" s="174"/>
      <c r="V37" s="121"/>
      <c r="W37" s="121"/>
      <c r="X37" s="191"/>
      <c r="Y37" s="186"/>
      <c r="Z37" s="186"/>
      <c r="AA37" s="186"/>
      <c r="AB37" s="187"/>
      <c r="AC37" s="186"/>
      <c r="AD37" s="186"/>
      <c r="AE37" s="186"/>
      <c r="AF37" s="188"/>
      <c r="AG37" s="186"/>
      <c r="AH37" s="186"/>
      <c r="AI37" s="186"/>
      <c r="AJ37" s="186"/>
      <c r="AK37" s="192"/>
    </row>
    <row r="38" spans="2:37" s="122" customFormat="1" ht="13">
      <c r="B38" s="156"/>
      <c r="C38" s="157"/>
      <c r="D38" s="158"/>
      <c r="E38" s="157" t="str">
        <f>IF(PREÇOS!$C$7="","-",PREÇOS!$C$7)</f>
        <v>-</v>
      </c>
      <c r="F38" s="159"/>
      <c r="G38" s="159"/>
      <c r="H38" s="160"/>
      <c r="I38" s="160"/>
      <c r="J38" s="160"/>
      <c r="K38" s="161"/>
      <c r="L38" s="161"/>
      <c r="M38" s="162"/>
      <c r="N38" s="161"/>
      <c r="O38" s="161"/>
      <c r="P38" s="163"/>
      <c r="Q38" s="121"/>
      <c r="R38" s="173"/>
      <c r="S38" s="160"/>
      <c r="T38" s="160"/>
      <c r="U38" s="174"/>
      <c r="V38" s="121"/>
      <c r="W38" s="121"/>
      <c r="X38" s="191"/>
      <c r="Y38" s="186"/>
      <c r="Z38" s="186"/>
      <c r="AA38" s="186"/>
      <c r="AB38" s="187"/>
      <c r="AC38" s="186"/>
      <c r="AD38" s="186"/>
      <c r="AE38" s="186"/>
      <c r="AF38" s="188"/>
      <c r="AG38" s="186"/>
      <c r="AH38" s="186"/>
      <c r="AI38" s="186"/>
      <c r="AJ38" s="186"/>
      <c r="AK38" s="192"/>
    </row>
    <row r="39" spans="2:37" s="122" customFormat="1" ht="13">
      <c r="B39" s="156"/>
      <c r="C39" s="157"/>
      <c r="D39" s="158"/>
      <c r="E39" s="157" t="str">
        <f>IF(PREÇOS!$C$7="","-",PREÇOS!$C$7)</f>
        <v>-</v>
      </c>
      <c r="F39" s="159"/>
      <c r="G39" s="159"/>
      <c r="H39" s="160"/>
      <c r="I39" s="160"/>
      <c r="J39" s="160"/>
      <c r="K39" s="161"/>
      <c r="L39" s="161"/>
      <c r="M39" s="162"/>
      <c r="N39" s="161"/>
      <c r="O39" s="161"/>
      <c r="P39" s="163"/>
      <c r="Q39" s="121"/>
      <c r="R39" s="173"/>
      <c r="S39" s="160"/>
      <c r="T39" s="160"/>
      <c r="U39" s="174"/>
      <c r="V39" s="121"/>
      <c r="W39" s="121"/>
      <c r="X39" s="191"/>
      <c r="Y39" s="186"/>
      <c r="Z39" s="186"/>
      <c r="AA39" s="186"/>
      <c r="AB39" s="187"/>
      <c r="AC39" s="186"/>
      <c r="AD39" s="186"/>
      <c r="AE39" s="186"/>
      <c r="AF39" s="188"/>
      <c r="AG39" s="186"/>
      <c r="AH39" s="186"/>
      <c r="AI39" s="186"/>
      <c r="AJ39" s="186"/>
      <c r="AK39" s="192"/>
    </row>
    <row r="40" spans="2:37" s="122" customFormat="1" ht="13">
      <c r="B40" s="156"/>
      <c r="C40" s="157"/>
      <c r="D40" s="158"/>
      <c r="E40" s="157" t="str">
        <f>IF(PREÇOS!$C$7="","-",PREÇOS!$C$7)</f>
        <v>-</v>
      </c>
      <c r="F40" s="159"/>
      <c r="G40" s="159"/>
      <c r="H40" s="160"/>
      <c r="I40" s="160"/>
      <c r="J40" s="160"/>
      <c r="K40" s="161"/>
      <c r="L40" s="161"/>
      <c r="M40" s="162"/>
      <c r="N40" s="161"/>
      <c r="O40" s="161"/>
      <c r="P40" s="163"/>
      <c r="Q40" s="121"/>
      <c r="R40" s="173"/>
      <c r="S40" s="160"/>
      <c r="T40" s="160"/>
      <c r="U40" s="174"/>
      <c r="V40" s="121"/>
      <c r="W40" s="121"/>
      <c r="X40" s="191"/>
      <c r="Y40" s="186"/>
      <c r="Z40" s="186"/>
      <c r="AA40" s="186"/>
      <c r="AB40" s="187"/>
      <c r="AC40" s="186"/>
      <c r="AD40" s="186"/>
      <c r="AE40" s="186"/>
      <c r="AF40" s="188"/>
      <c r="AG40" s="186"/>
      <c r="AH40" s="186"/>
      <c r="AI40" s="186"/>
      <c r="AJ40" s="186"/>
      <c r="AK40" s="192"/>
    </row>
    <row r="41" spans="2:37" s="122" customFormat="1" ht="13">
      <c r="B41" s="156"/>
      <c r="C41" s="157"/>
      <c r="D41" s="158"/>
      <c r="E41" s="157" t="str">
        <f>IF(PREÇOS!$C$7="","-",PREÇOS!$C$7)</f>
        <v>-</v>
      </c>
      <c r="F41" s="159"/>
      <c r="G41" s="159"/>
      <c r="H41" s="160"/>
      <c r="I41" s="160"/>
      <c r="J41" s="160"/>
      <c r="K41" s="161"/>
      <c r="L41" s="161"/>
      <c r="M41" s="162"/>
      <c r="N41" s="161"/>
      <c r="O41" s="161"/>
      <c r="P41" s="163"/>
      <c r="Q41" s="121"/>
      <c r="R41" s="173"/>
      <c r="S41" s="160"/>
      <c r="T41" s="160"/>
      <c r="U41" s="174"/>
      <c r="V41" s="121"/>
      <c r="W41" s="121"/>
      <c r="X41" s="191"/>
      <c r="Y41" s="186"/>
      <c r="Z41" s="186"/>
      <c r="AA41" s="186"/>
      <c r="AB41" s="187"/>
      <c r="AC41" s="186"/>
      <c r="AD41" s="186"/>
      <c r="AE41" s="186"/>
      <c r="AF41" s="188"/>
      <c r="AG41" s="186"/>
      <c r="AH41" s="186"/>
      <c r="AI41" s="186"/>
      <c r="AJ41" s="186"/>
      <c r="AK41" s="192"/>
    </row>
    <row r="42" spans="2:37" s="122" customFormat="1" ht="13">
      <c r="B42" s="156"/>
      <c r="C42" s="157"/>
      <c r="D42" s="158"/>
      <c r="E42" s="157" t="str">
        <f>IF(PREÇOS!$C$7="","-",PREÇOS!$C$7)</f>
        <v>-</v>
      </c>
      <c r="F42" s="159"/>
      <c r="G42" s="159"/>
      <c r="H42" s="160"/>
      <c r="I42" s="160"/>
      <c r="J42" s="160"/>
      <c r="K42" s="161"/>
      <c r="L42" s="161"/>
      <c r="M42" s="162"/>
      <c r="N42" s="161"/>
      <c r="O42" s="161"/>
      <c r="P42" s="163"/>
      <c r="Q42" s="121"/>
      <c r="R42" s="173"/>
      <c r="S42" s="160"/>
      <c r="T42" s="160"/>
      <c r="U42" s="174"/>
      <c r="V42" s="121"/>
      <c r="W42" s="121"/>
      <c r="X42" s="191"/>
      <c r="Y42" s="186"/>
      <c r="Z42" s="186"/>
      <c r="AA42" s="186"/>
      <c r="AB42" s="187"/>
      <c r="AC42" s="186"/>
      <c r="AD42" s="186"/>
      <c r="AE42" s="186"/>
      <c r="AF42" s="188"/>
      <c r="AG42" s="186"/>
      <c r="AH42" s="186"/>
      <c r="AI42" s="186"/>
      <c r="AJ42" s="186"/>
      <c r="AK42" s="192"/>
    </row>
    <row r="43" spans="2:37" s="122" customFormat="1" ht="13">
      <c r="B43" s="156"/>
      <c r="C43" s="157"/>
      <c r="D43" s="158"/>
      <c r="E43" s="157" t="str">
        <f>IF(PREÇOS!$C$7="","-",PREÇOS!$C$7)</f>
        <v>-</v>
      </c>
      <c r="F43" s="159"/>
      <c r="G43" s="159"/>
      <c r="H43" s="160"/>
      <c r="I43" s="160"/>
      <c r="J43" s="160"/>
      <c r="K43" s="161"/>
      <c r="L43" s="161"/>
      <c r="M43" s="162"/>
      <c r="N43" s="161"/>
      <c r="O43" s="161"/>
      <c r="P43" s="163"/>
      <c r="Q43" s="121"/>
      <c r="R43" s="173"/>
      <c r="S43" s="160"/>
      <c r="T43" s="160"/>
      <c r="U43" s="174"/>
      <c r="V43" s="121"/>
      <c r="W43" s="121"/>
      <c r="X43" s="191"/>
      <c r="Y43" s="186"/>
      <c r="Z43" s="186"/>
      <c r="AA43" s="186"/>
      <c r="AB43" s="187"/>
      <c r="AC43" s="186"/>
      <c r="AD43" s="186"/>
      <c r="AE43" s="186"/>
      <c r="AF43" s="188"/>
      <c r="AG43" s="186"/>
      <c r="AH43" s="186"/>
      <c r="AI43" s="186"/>
      <c r="AJ43" s="186"/>
      <c r="AK43" s="192"/>
    </row>
    <row r="44" spans="2:37" s="122" customFormat="1" ht="13">
      <c r="B44" s="156"/>
      <c r="C44" s="157"/>
      <c r="D44" s="158"/>
      <c r="E44" s="157" t="str">
        <f>IF(PREÇOS!$C$7="","-",PREÇOS!$C$7)</f>
        <v>-</v>
      </c>
      <c r="F44" s="159"/>
      <c r="G44" s="159"/>
      <c r="H44" s="160"/>
      <c r="I44" s="160"/>
      <c r="J44" s="160"/>
      <c r="K44" s="161"/>
      <c r="L44" s="161"/>
      <c r="M44" s="162"/>
      <c r="N44" s="161"/>
      <c r="O44" s="161"/>
      <c r="P44" s="163"/>
      <c r="Q44" s="121"/>
      <c r="R44" s="173"/>
      <c r="S44" s="160"/>
      <c r="T44" s="160"/>
      <c r="U44" s="174"/>
      <c r="V44" s="121"/>
      <c r="W44" s="121"/>
      <c r="X44" s="191"/>
      <c r="Y44" s="186"/>
      <c r="Z44" s="186"/>
      <c r="AA44" s="186"/>
      <c r="AB44" s="187"/>
      <c r="AC44" s="186"/>
      <c r="AD44" s="186"/>
      <c r="AE44" s="186"/>
      <c r="AF44" s="188"/>
      <c r="AG44" s="186"/>
      <c r="AH44" s="186"/>
      <c r="AI44" s="186"/>
      <c r="AJ44" s="186"/>
      <c r="AK44" s="192"/>
    </row>
    <row r="45" spans="2:37" s="122" customFormat="1" ht="13">
      <c r="B45" s="156"/>
      <c r="C45" s="157"/>
      <c r="D45" s="158"/>
      <c r="E45" s="157" t="str">
        <f>IF(PREÇOS!$C$7="","-",PREÇOS!$C$7)</f>
        <v>-</v>
      </c>
      <c r="F45" s="159"/>
      <c r="G45" s="159"/>
      <c r="H45" s="160"/>
      <c r="I45" s="160"/>
      <c r="J45" s="160"/>
      <c r="K45" s="161"/>
      <c r="L45" s="161"/>
      <c r="M45" s="162"/>
      <c r="N45" s="161"/>
      <c r="O45" s="161"/>
      <c r="P45" s="163"/>
      <c r="Q45" s="121"/>
      <c r="R45" s="173"/>
      <c r="S45" s="160"/>
      <c r="T45" s="160"/>
      <c r="U45" s="174"/>
      <c r="V45" s="121"/>
      <c r="W45" s="121"/>
      <c r="X45" s="191"/>
      <c r="Y45" s="186"/>
      <c r="Z45" s="186"/>
      <c r="AA45" s="186"/>
      <c r="AB45" s="187"/>
      <c r="AC45" s="186"/>
      <c r="AD45" s="186"/>
      <c r="AE45" s="186"/>
      <c r="AF45" s="188"/>
      <c r="AG45" s="186"/>
      <c r="AH45" s="186"/>
      <c r="AI45" s="186"/>
      <c r="AJ45" s="186"/>
      <c r="AK45" s="192"/>
    </row>
    <row r="46" spans="2:37" s="122" customFormat="1" ht="13">
      <c r="B46" s="156"/>
      <c r="C46" s="157"/>
      <c r="D46" s="158"/>
      <c r="E46" s="157" t="str">
        <f>IF(PREÇOS!$C$7="","-",PREÇOS!$C$7)</f>
        <v>-</v>
      </c>
      <c r="F46" s="159"/>
      <c r="G46" s="159"/>
      <c r="H46" s="160"/>
      <c r="I46" s="160"/>
      <c r="J46" s="160"/>
      <c r="K46" s="161"/>
      <c r="L46" s="161"/>
      <c r="M46" s="162"/>
      <c r="N46" s="161"/>
      <c r="O46" s="161"/>
      <c r="P46" s="163"/>
      <c r="Q46" s="121"/>
      <c r="R46" s="173"/>
      <c r="S46" s="160"/>
      <c r="T46" s="160"/>
      <c r="U46" s="174"/>
      <c r="V46" s="121"/>
      <c r="W46" s="121"/>
      <c r="X46" s="191"/>
      <c r="Y46" s="186"/>
      <c r="Z46" s="186"/>
      <c r="AA46" s="186"/>
      <c r="AB46" s="187"/>
      <c r="AC46" s="186"/>
      <c r="AD46" s="186"/>
      <c r="AE46" s="186"/>
      <c r="AF46" s="188"/>
      <c r="AG46" s="186"/>
      <c r="AH46" s="186"/>
      <c r="AI46" s="186"/>
      <c r="AJ46" s="186"/>
      <c r="AK46" s="192"/>
    </row>
    <row r="47" spans="2:37" s="122" customFormat="1" ht="13">
      <c r="B47" s="156"/>
      <c r="C47" s="157"/>
      <c r="D47" s="158"/>
      <c r="E47" s="157" t="str">
        <f>IF(PREÇOS!$C$7="","-",PREÇOS!$C$7)</f>
        <v>-</v>
      </c>
      <c r="F47" s="159"/>
      <c r="G47" s="159"/>
      <c r="H47" s="160"/>
      <c r="I47" s="160"/>
      <c r="J47" s="160"/>
      <c r="K47" s="161"/>
      <c r="L47" s="161"/>
      <c r="M47" s="162"/>
      <c r="N47" s="161"/>
      <c r="O47" s="161"/>
      <c r="P47" s="163"/>
      <c r="Q47" s="121"/>
      <c r="R47" s="173"/>
      <c r="S47" s="160"/>
      <c r="T47" s="160"/>
      <c r="U47" s="174"/>
      <c r="V47" s="121"/>
      <c r="W47" s="121"/>
      <c r="X47" s="191"/>
      <c r="Y47" s="186"/>
      <c r="Z47" s="186"/>
      <c r="AA47" s="186"/>
      <c r="AB47" s="187"/>
      <c r="AC47" s="186"/>
      <c r="AD47" s="186"/>
      <c r="AE47" s="186"/>
      <c r="AF47" s="188"/>
      <c r="AG47" s="186"/>
      <c r="AH47" s="186"/>
      <c r="AI47" s="186"/>
      <c r="AJ47" s="186"/>
      <c r="AK47" s="192"/>
    </row>
    <row r="48" spans="2:37" s="122" customFormat="1" ht="13">
      <c r="B48" s="156"/>
      <c r="C48" s="157"/>
      <c r="D48" s="158"/>
      <c r="E48" s="157" t="str">
        <f>IF(PREÇOS!$C$7="","-",PREÇOS!$C$7)</f>
        <v>-</v>
      </c>
      <c r="F48" s="159"/>
      <c r="G48" s="159"/>
      <c r="H48" s="160"/>
      <c r="I48" s="160"/>
      <c r="J48" s="160"/>
      <c r="K48" s="161"/>
      <c r="L48" s="161"/>
      <c r="M48" s="162"/>
      <c r="N48" s="161"/>
      <c r="O48" s="161"/>
      <c r="P48" s="163"/>
      <c r="Q48" s="121"/>
      <c r="R48" s="173"/>
      <c r="S48" s="160"/>
      <c r="T48" s="160"/>
      <c r="U48" s="174"/>
      <c r="V48" s="121"/>
      <c r="W48" s="121"/>
      <c r="X48" s="191"/>
      <c r="Y48" s="186"/>
      <c r="Z48" s="186"/>
      <c r="AA48" s="186"/>
      <c r="AB48" s="187"/>
      <c r="AC48" s="186"/>
      <c r="AD48" s="186"/>
      <c r="AE48" s="186"/>
      <c r="AF48" s="188"/>
      <c r="AG48" s="186"/>
      <c r="AH48" s="186"/>
      <c r="AI48" s="186"/>
      <c r="AJ48" s="186"/>
      <c r="AK48" s="192"/>
    </row>
    <row r="49" spans="2:37" s="122" customFormat="1" ht="13">
      <c r="B49" s="156"/>
      <c r="C49" s="157"/>
      <c r="D49" s="158"/>
      <c r="E49" s="157" t="str">
        <f>IF(PREÇOS!$C$7="","-",PREÇOS!$C$7)</f>
        <v>-</v>
      </c>
      <c r="F49" s="159"/>
      <c r="G49" s="159"/>
      <c r="H49" s="160"/>
      <c r="I49" s="160"/>
      <c r="J49" s="160"/>
      <c r="K49" s="161"/>
      <c r="L49" s="161"/>
      <c r="M49" s="162"/>
      <c r="N49" s="161"/>
      <c r="O49" s="161"/>
      <c r="P49" s="163"/>
      <c r="Q49" s="121"/>
      <c r="R49" s="173"/>
      <c r="S49" s="160"/>
      <c r="T49" s="160"/>
      <c r="U49" s="174"/>
      <c r="V49" s="121"/>
      <c r="W49" s="121"/>
      <c r="X49" s="191"/>
      <c r="Y49" s="186"/>
      <c r="Z49" s="186"/>
      <c r="AA49" s="186"/>
      <c r="AB49" s="187"/>
      <c r="AC49" s="186"/>
      <c r="AD49" s="186"/>
      <c r="AE49" s="186"/>
      <c r="AF49" s="188"/>
      <c r="AG49" s="186"/>
      <c r="AH49" s="186"/>
      <c r="AI49" s="186"/>
      <c r="AJ49" s="186"/>
      <c r="AK49" s="192"/>
    </row>
    <row r="50" spans="2:37" s="122" customFormat="1" ht="13">
      <c r="B50" s="156"/>
      <c r="C50" s="157"/>
      <c r="D50" s="158"/>
      <c r="E50" s="157" t="str">
        <f>IF(PREÇOS!$C$7="","-",PREÇOS!$C$7)</f>
        <v>-</v>
      </c>
      <c r="F50" s="159"/>
      <c r="G50" s="159"/>
      <c r="H50" s="160"/>
      <c r="I50" s="160"/>
      <c r="J50" s="160"/>
      <c r="K50" s="161"/>
      <c r="L50" s="161"/>
      <c r="M50" s="162"/>
      <c r="N50" s="161"/>
      <c r="O50" s="161"/>
      <c r="P50" s="163"/>
      <c r="Q50" s="121"/>
      <c r="R50" s="173"/>
      <c r="S50" s="160"/>
      <c r="T50" s="160"/>
      <c r="U50" s="174"/>
      <c r="V50" s="121"/>
      <c r="W50" s="121"/>
      <c r="X50" s="191"/>
      <c r="Y50" s="186"/>
      <c r="Z50" s="186"/>
      <c r="AA50" s="186"/>
      <c r="AB50" s="187"/>
      <c r="AC50" s="186"/>
      <c r="AD50" s="186"/>
      <c r="AE50" s="186"/>
      <c r="AF50" s="188"/>
      <c r="AG50" s="186"/>
      <c r="AH50" s="186"/>
      <c r="AI50" s="186"/>
      <c r="AJ50" s="186"/>
      <c r="AK50" s="192"/>
    </row>
    <row r="51" spans="2:37" s="122" customFormat="1" ht="13">
      <c r="B51" s="156"/>
      <c r="C51" s="157"/>
      <c r="D51" s="158"/>
      <c r="E51" s="157" t="str">
        <f>IF(PREÇOS!$C$7="","-",PREÇOS!$C$7)</f>
        <v>-</v>
      </c>
      <c r="F51" s="159"/>
      <c r="G51" s="159"/>
      <c r="H51" s="160"/>
      <c r="I51" s="160"/>
      <c r="J51" s="160"/>
      <c r="K51" s="161"/>
      <c r="L51" s="161"/>
      <c r="M51" s="162"/>
      <c r="N51" s="161"/>
      <c r="O51" s="161"/>
      <c r="P51" s="163"/>
      <c r="Q51" s="121"/>
      <c r="R51" s="173"/>
      <c r="S51" s="160"/>
      <c r="T51" s="160"/>
      <c r="U51" s="174"/>
      <c r="V51" s="121"/>
      <c r="W51" s="121"/>
      <c r="X51" s="191"/>
      <c r="Y51" s="186"/>
      <c r="Z51" s="186"/>
      <c r="AA51" s="186"/>
      <c r="AB51" s="187"/>
      <c r="AC51" s="186"/>
      <c r="AD51" s="186"/>
      <c r="AE51" s="186"/>
      <c r="AF51" s="188"/>
      <c r="AG51" s="186"/>
      <c r="AH51" s="186"/>
      <c r="AI51" s="186"/>
      <c r="AJ51" s="186"/>
      <c r="AK51" s="192"/>
    </row>
    <row r="52" spans="2:37" s="122" customFormat="1" ht="13">
      <c r="B52" s="146"/>
      <c r="C52" s="140"/>
      <c r="D52" s="141"/>
      <c r="E52" s="140" t="str">
        <f>IF(PREÇOS!$C$7="","-",PREÇOS!$C$7)</f>
        <v>-</v>
      </c>
      <c r="F52" s="142"/>
      <c r="G52" s="142"/>
      <c r="H52" s="143"/>
      <c r="I52" s="143"/>
      <c r="J52" s="143"/>
      <c r="K52" s="144"/>
      <c r="L52" s="144"/>
      <c r="M52" s="145"/>
      <c r="N52" s="144">
        <f>H52-(H52*M52)</f>
        <v>0</v>
      </c>
      <c r="O52" s="144"/>
      <c r="P52" s="147">
        <f>N52*O52%</f>
        <v>0</v>
      </c>
      <c r="Q52" s="121"/>
      <c r="R52" s="175"/>
      <c r="S52" s="143"/>
      <c r="T52" s="143"/>
      <c r="U52" s="176">
        <f>((1+R52%)*(1-S52%)/(1-T52%)-1)*100</f>
        <v>0</v>
      </c>
      <c r="V52" s="121"/>
      <c r="W52" s="121"/>
      <c r="X52" s="191"/>
      <c r="Y52" s="186">
        <v>0</v>
      </c>
      <c r="Z52" s="186">
        <v>0</v>
      </c>
      <c r="AA52" s="186">
        <v>0</v>
      </c>
      <c r="AB52" s="187"/>
      <c r="AC52" s="186">
        <f t="shared" si="9"/>
        <v>0</v>
      </c>
      <c r="AD52" s="186"/>
      <c r="AE52" s="186">
        <f t="shared" si="10"/>
        <v>0</v>
      </c>
      <c r="AF52" s="188"/>
      <c r="AG52" s="186">
        <f>U52</f>
        <v>0</v>
      </c>
      <c r="AH52" s="186">
        <f t="shared" si="11"/>
        <v>0</v>
      </c>
      <c r="AI52" s="186"/>
      <c r="AJ52" s="186">
        <f t="shared" si="12"/>
        <v>0</v>
      </c>
      <c r="AK52" s="192" t="str">
        <f t="shared" ref="AK52:AK56" si="13">IFERROR(AJ52/X52,"-")</f>
        <v>-</v>
      </c>
    </row>
    <row r="53" spans="2:37" s="122" customFormat="1" ht="13">
      <c r="B53" s="146"/>
      <c r="C53" s="140"/>
      <c r="D53" s="141"/>
      <c r="E53" s="140" t="str">
        <f>IF(PREÇOS!$C$7="","-",PREÇOS!$C$7)</f>
        <v>-</v>
      </c>
      <c r="F53" s="142"/>
      <c r="G53" s="142"/>
      <c r="H53" s="143"/>
      <c r="I53" s="143"/>
      <c r="J53" s="143"/>
      <c r="K53" s="144"/>
      <c r="L53" s="144"/>
      <c r="M53" s="145"/>
      <c r="N53" s="144">
        <f t="shared" ref="N53:N56" si="14">H53-(H53*M53)</f>
        <v>0</v>
      </c>
      <c r="O53" s="144"/>
      <c r="P53" s="147">
        <f t="shared" ref="P53:P56" si="15">N53*O53%</f>
        <v>0</v>
      </c>
      <c r="Q53" s="121"/>
      <c r="R53" s="175"/>
      <c r="S53" s="143"/>
      <c r="T53" s="143"/>
      <c r="U53" s="176">
        <f t="shared" ref="U53:U56" si="16">((1+R53%)*(1-S53%)/(1-T53%)-1)*100</f>
        <v>0</v>
      </c>
      <c r="V53" s="121"/>
      <c r="W53" s="121"/>
      <c r="X53" s="191"/>
      <c r="Y53" s="186">
        <v>0</v>
      </c>
      <c r="Z53" s="186">
        <v>0</v>
      </c>
      <c r="AA53" s="186">
        <v>0</v>
      </c>
      <c r="AB53" s="187"/>
      <c r="AC53" s="186">
        <f t="shared" si="9"/>
        <v>0</v>
      </c>
      <c r="AD53" s="186"/>
      <c r="AE53" s="186">
        <f t="shared" si="10"/>
        <v>0</v>
      </c>
      <c r="AF53" s="188"/>
      <c r="AG53" s="186">
        <f t="shared" ref="AG53:AG56" si="17">U53</f>
        <v>0</v>
      </c>
      <c r="AH53" s="186">
        <f t="shared" si="11"/>
        <v>0</v>
      </c>
      <c r="AI53" s="186"/>
      <c r="AJ53" s="186">
        <f t="shared" si="12"/>
        <v>0</v>
      </c>
      <c r="AK53" s="192" t="str">
        <f t="shared" si="13"/>
        <v>-</v>
      </c>
    </row>
    <row r="54" spans="2:37" s="122" customFormat="1" ht="13">
      <c r="B54" s="146"/>
      <c r="C54" s="140"/>
      <c r="D54" s="141"/>
      <c r="E54" s="140" t="str">
        <f>IF(PREÇOS!$C$7="","-",PREÇOS!$C$7)</f>
        <v>-</v>
      </c>
      <c r="F54" s="142"/>
      <c r="G54" s="142"/>
      <c r="H54" s="143"/>
      <c r="I54" s="143"/>
      <c r="J54" s="143"/>
      <c r="K54" s="144"/>
      <c r="L54" s="144"/>
      <c r="M54" s="145"/>
      <c r="N54" s="144">
        <f t="shared" si="14"/>
        <v>0</v>
      </c>
      <c r="O54" s="144"/>
      <c r="P54" s="147">
        <f t="shared" si="15"/>
        <v>0</v>
      </c>
      <c r="Q54" s="121"/>
      <c r="R54" s="175"/>
      <c r="S54" s="143"/>
      <c r="T54" s="143"/>
      <c r="U54" s="176">
        <f t="shared" si="16"/>
        <v>0</v>
      </c>
      <c r="V54" s="121"/>
      <c r="W54" s="121"/>
      <c r="X54" s="191"/>
      <c r="Y54" s="186">
        <v>0</v>
      </c>
      <c r="Z54" s="186">
        <v>0</v>
      </c>
      <c r="AA54" s="186">
        <v>0</v>
      </c>
      <c r="AB54" s="187"/>
      <c r="AC54" s="186">
        <f t="shared" si="9"/>
        <v>0</v>
      </c>
      <c r="AD54" s="186"/>
      <c r="AE54" s="186">
        <f t="shared" si="10"/>
        <v>0</v>
      </c>
      <c r="AF54" s="188"/>
      <c r="AG54" s="186">
        <f t="shared" si="17"/>
        <v>0</v>
      </c>
      <c r="AH54" s="186">
        <f t="shared" si="11"/>
        <v>0</v>
      </c>
      <c r="AI54" s="186"/>
      <c r="AJ54" s="186">
        <f t="shared" si="12"/>
        <v>0</v>
      </c>
      <c r="AK54" s="192" t="str">
        <f t="shared" si="13"/>
        <v>-</v>
      </c>
    </row>
    <row r="55" spans="2:37" s="122" customFormat="1" ht="13">
      <c r="B55" s="146"/>
      <c r="C55" s="140"/>
      <c r="D55" s="141"/>
      <c r="E55" s="140" t="str">
        <f>IF(PREÇOS!$C$7="","-",PREÇOS!$C$7)</f>
        <v>-</v>
      </c>
      <c r="F55" s="142"/>
      <c r="G55" s="142"/>
      <c r="H55" s="143"/>
      <c r="I55" s="143"/>
      <c r="J55" s="143"/>
      <c r="K55" s="144"/>
      <c r="L55" s="144"/>
      <c r="M55" s="145"/>
      <c r="N55" s="144">
        <f t="shared" si="14"/>
        <v>0</v>
      </c>
      <c r="O55" s="144"/>
      <c r="P55" s="147">
        <f t="shared" si="15"/>
        <v>0</v>
      </c>
      <c r="Q55" s="121"/>
      <c r="R55" s="175"/>
      <c r="S55" s="143"/>
      <c r="T55" s="143"/>
      <c r="U55" s="176">
        <f t="shared" si="16"/>
        <v>0</v>
      </c>
      <c r="V55" s="121"/>
      <c r="W55" s="121"/>
      <c r="X55" s="191"/>
      <c r="Y55" s="186">
        <v>0</v>
      </c>
      <c r="Z55" s="186">
        <v>0</v>
      </c>
      <c r="AA55" s="186">
        <v>0</v>
      </c>
      <c r="AB55" s="187"/>
      <c r="AC55" s="186">
        <f t="shared" si="9"/>
        <v>0</v>
      </c>
      <c r="AD55" s="186"/>
      <c r="AE55" s="186">
        <f t="shared" si="10"/>
        <v>0</v>
      </c>
      <c r="AF55" s="188"/>
      <c r="AG55" s="186">
        <f t="shared" si="17"/>
        <v>0</v>
      </c>
      <c r="AH55" s="186">
        <f t="shared" si="11"/>
        <v>0</v>
      </c>
      <c r="AI55" s="186"/>
      <c r="AJ55" s="186">
        <f t="shared" si="12"/>
        <v>0</v>
      </c>
      <c r="AK55" s="192" t="str">
        <f t="shared" si="13"/>
        <v>-</v>
      </c>
    </row>
    <row r="56" spans="2:37" s="122" customFormat="1" thickBot="1">
      <c r="B56" s="148"/>
      <c r="C56" s="149"/>
      <c r="D56" s="150"/>
      <c r="E56" s="149" t="str">
        <f>IF(PREÇOS!$C$7="","-",PREÇOS!$C$7)</f>
        <v>-</v>
      </c>
      <c r="F56" s="151"/>
      <c r="G56" s="151"/>
      <c r="H56" s="152"/>
      <c r="I56" s="152"/>
      <c r="J56" s="152"/>
      <c r="K56" s="153"/>
      <c r="L56" s="153"/>
      <c r="M56" s="154"/>
      <c r="N56" s="153">
        <f t="shared" si="14"/>
        <v>0</v>
      </c>
      <c r="O56" s="153"/>
      <c r="P56" s="155">
        <f t="shared" si="15"/>
        <v>0</v>
      </c>
      <c r="Q56" s="121"/>
      <c r="R56" s="177"/>
      <c r="S56" s="152"/>
      <c r="T56" s="152"/>
      <c r="U56" s="178">
        <f t="shared" si="16"/>
        <v>0</v>
      </c>
      <c r="V56" s="121"/>
      <c r="W56" s="121"/>
      <c r="X56" s="193"/>
      <c r="Y56" s="194">
        <v>0</v>
      </c>
      <c r="Z56" s="194">
        <v>0</v>
      </c>
      <c r="AA56" s="194">
        <v>0</v>
      </c>
      <c r="AB56" s="195"/>
      <c r="AC56" s="194">
        <f t="shared" si="9"/>
        <v>0</v>
      </c>
      <c r="AD56" s="194"/>
      <c r="AE56" s="194">
        <f t="shared" si="10"/>
        <v>0</v>
      </c>
      <c r="AF56" s="196"/>
      <c r="AG56" s="194">
        <f t="shared" si="17"/>
        <v>0</v>
      </c>
      <c r="AH56" s="194">
        <f t="shared" si="11"/>
        <v>0</v>
      </c>
      <c r="AI56" s="194"/>
      <c r="AJ56" s="194">
        <f t="shared" si="12"/>
        <v>0</v>
      </c>
      <c r="AK56" s="197" t="str">
        <f t="shared" si="13"/>
        <v>-</v>
      </c>
    </row>
    <row r="57" spans="2:37" s="122" customFormat="1" ht="14.5">
      <c r="B57" s="123"/>
      <c r="C57" s="123"/>
      <c r="D57" s="124"/>
      <c r="E57" s="124"/>
      <c r="F57" s="125"/>
      <c r="G57" s="126"/>
      <c r="H57" s="127"/>
      <c r="I57" s="127"/>
      <c r="J57" s="127"/>
      <c r="K57" s="128"/>
      <c r="L57" s="128"/>
      <c r="M57" s="129"/>
      <c r="N57" s="128"/>
      <c r="O57" s="128"/>
      <c r="P57" s="128"/>
      <c r="Q57" s="130"/>
      <c r="R57" s="131"/>
      <c r="S57" s="132"/>
      <c r="T57" s="132"/>
      <c r="U57" s="133"/>
      <c r="V57" s="130"/>
      <c r="W57" s="130"/>
      <c r="X57" s="134"/>
      <c r="Y57" s="135"/>
      <c r="Z57" s="135"/>
      <c r="AA57" s="135"/>
      <c r="AB57" s="136"/>
      <c r="AC57" s="135"/>
      <c r="AD57" s="135"/>
      <c r="AE57" s="135"/>
      <c r="AF57" s="137"/>
      <c r="AG57" s="135"/>
      <c r="AH57" s="135"/>
      <c r="AI57" s="135"/>
      <c r="AJ57" s="135"/>
      <c r="AK57" s="138"/>
    </row>
    <row r="58" spans="2:37" s="122" customFormat="1" ht="15" thickBot="1">
      <c r="B58" s="123"/>
      <c r="C58" s="123"/>
      <c r="D58" s="124"/>
      <c r="E58" s="124"/>
      <c r="F58" s="125"/>
      <c r="G58" s="126"/>
      <c r="H58" s="127"/>
      <c r="I58" s="127"/>
      <c r="J58" s="127"/>
      <c r="K58" s="128"/>
      <c r="L58" s="128"/>
      <c r="M58" s="129"/>
      <c r="N58" s="128"/>
      <c r="O58" s="128"/>
      <c r="P58" s="128"/>
      <c r="Q58" s="130"/>
      <c r="R58" s="131"/>
      <c r="S58" s="132"/>
      <c r="T58" s="132"/>
      <c r="U58" s="133"/>
      <c r="V58" s="130"/>
      <c r="W58" s="130"/>
      <c r="X58" s="134"/>
      <c r="Y58" s="135"/>
      <c r="Z58" s="135"/>
      <c r="AA58" s="135"/>
      <c r="AB58" s="136"/>
      <c r="AC58" s="135"/>
      <c r="AD58" s="135"/>
      <c r="AE58" s="135"/>
      <c r="AF58" s="137"/>
      <c r="AG58" s="135"/>
      <c r="AH58" s="135"/>
      <c r="AI58" s="135"/>
      <c r="AJ58" s="135"/>
      <c r="AK58" s="138"/>
    </row>
    <row r="59" spans="2:37" ht="15" thickBot="1">
      <c r="B59" s="116" t="s">
        <v>116</v>
      </c>
      <c r="J59" s="257" t="s">
        <v>112</v>
      </c>
      <c r="K59" s="258"/>
      <c r="L59" s="258"/>
      <c r="M59" s="258"/>
      <c r="N59" s="258"/>
      <c r="O59" s="258"/>
      <c r="P59" s="259"/>
      <c r="R59" s="260" t="s">
        <v>84</v>
      </c>
      <c r="S59" s="261"/>
      <c r="T59" s="261"/>
      <c r="U59" s="262"/>
      <c r="X59" s="263" t="s">
        <v>85</v>
      </c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5"/>
    </row>
    <row r="60" spans="2:37" s="119" customFormat="1" ht="30.5" thickBot="1">
      <c r="B60" s="164" t="s">
        <v>113</v>
      </c>
      <c r="C60" s="165" t="s">
        <v>87</v>
      </c>
      <c r="D60" s="165" t="s">
        <v>27</v>
      </c>
      <c r="E60" s="165" t="s">
        <v>88</v>
      </c>
      <c r="F60" s="165" t="s">
        <v>89</v>
      </c>
      <c r="G60" s="165" t="s">
        <v>90</v>
      </c>
      <c r="H60" s="165" t="s">
        <v>91</v>
      </c>
      <c r="I60" s="165" t="s">
        <v>92</v>
      </c>
      <c r="J60" s="166" t="s">
        <v>114</v>
      </c>
      <c r="K60" s="166" t="s">
        <v>115</v>
      </c>
      <c r="L60" s="166" t="s">
        <v>32</v>
      </c>
      <c r="M60" s="166" t="s">
        <v>95</v>
      </c>
      <c r="N60" s="166" t="s">
        <v>96</v>
      </c>
      <c r="O60" s="166" t="s">
        <v>97</v>
      </c>
      <c r="P60" s="167" t="s">
        <v>98</v>
      </c>
      <c r="R60" s="180" t="s">
        <v>99</v>
      </c>
      <c r="S60" s="181" t="s">
        <v>100</v>
      </c>
      <c r="T60" s="181" t="s">
        <v>101</v>
      </c>
      <c r="U60" s="182" t="s">
        <v>102</v>
      </c>
      <c r="X60" s="189" t="s">
        <v>91</v>
      </c>
      <c r="Y60" s="185" t="s">
        <v>32</v>
      </c>
      <c r="Z60" s="185" t="s">
        <v>103</v>
      </c>
      <c r="AA60" s="185" t="s">
        <v>104</v>
      </c>
      <c r="AB60" s="185" t="s">
        <v>95</v>
      </c>
      <c r="AC60" s="185" t="s">
        <v>96</v>
      </c>
      <c r="AD60" s="185" t="s">
        <v>97</v>
      </c>
      <c r="AE60" s="185" t="s">
        <v>98</v>
      </c>
      <c r="AF60" s="185" t="s">
        <v>105</v>
      </c>
      <c r="AG60" s="185" t="s">
        <v>106</v>
      </c>
      <c r="AH60" s="185" t="s">
        <v>107</v>
      </c>
      <c r="AI60" s="185" t="s">
        <v>108</v>
      </c>
      <c r="AJ60" s="185" t="s">
        <v>109</v>
      </c>
      <c r="AK60" s="190" t="s">
        <v>110</v>
      </c>
    </row>
    <row r="61" spans="2:37" s="122" customFormat="1" ht="13">
      <c r="B61" s="156"/>
      <c r="C61" s="157"/>
      <c r="D61" s="158"/>
      <c r="E61" s="157"/>
      <c r="F61" s="159"/>
      <c r="G61" s="159"/>
      <c r="H61" s="160"/>
      <c r="I61" s="160"/>
      <c r="J61" s="160"/>
      <c r="K61" s="161"/>
      <c r="L61" s="161"/>
      <c r="M61" s="162"/>
      <c r="N61" s="161">
        <f>H61-(H61*M61)</f>
        <v>0</v>
      </c>
      <c r="O61" s="161"/>
      <c r="P61" s="163">
        <f>N61*O61%</f>
        <v>0</v>
      </c>
      <c r="Q61" s="121"/>
      <c r="R61" s="183"/>
      <c r="S61" s="179"/>
      <c r="T61" s="179"/>
      <c r="U61" s="184">
        <f>((1+R61%)*(1-S61%)/(1-T61%)-1)*100</f>
        <v>0</v>
      </c>
      <c r="V61" s="121"/>
      <c r="W61" s="121"/>
      <c r="X61" s="191"/>
      <c r="Y61" s="186"/>
      <c r="Z61" s="186"/>
      <c r="AA61" s="186"/>
      <c r="AB61" s="187"/>
      <c r="AC61" s="186">
        <f t="shared" ref="AC61:AC66" si="18">X61-(X61*AB61)</f>
        <v>0</v>
      </c>
      <c r="AD61" s="186"/>
      <c r="AE61" s="186">
        <f t="shared" ref="AE61:AE66" si="19">AC61*AD61%</f>
        <v>0</v>
      </c>
      <c r="AF61" s="188"/>
      <c r="AG61" s="186">
        <f>U61</f>
        <v>0</v>
      </c>
      <c r="AH61" s="186">
        <f t="shared" ref="AH61:AH66" si="20">(X61+Y61)*(1+AG61%)-(X61+Y61)*(1+AG61%)*AF61</f>
        <v>0</v>
      </c>
      <c r="AI61" s="186"/>
      <c r="AJ61" s="186">
        <f t="shared" ref="AJ61:AJ66" si="21">(AH61%*AI61)-AE61</f>
        <v>0</v>
      </c>
      <c r="AK61" s="192" t="str">
        <f>IFERROR(AJ61/X61,"-")</f>
        <v>-</v>
      </c>
    </row>
    <row r="62" spans="2:37" s="122" customFormat="1" ht="13">
      <c r="B62" s="146"/>
      <c r="C62" s="140"/>
      <c r="D62" s="141"/>
      <c r="E62" s="140"/>
      <c r="F62" s="142"/>
      <c r="G62" s="142"/>
      <c r="H62" s="143"/>
      <c r="I62" s="143"/>
      <c r="J62" s="143"/>
      <c r="K62" s="144"/>
      <c r="L62" s="144"/>
      <c r="M62" s="145"/>
      <c r="N62" s="144">
        <f t="shared" ref="N62:N66" si="22">H62-(H62*M62)</f>
        <v>0</v>
      </c>
      <c r="O62" s="144"/>
      <c r="P62" s="147">
        <f t="shared" ref="P62:P66" si="23">N62*O62%</f>
        <v>0</v>
      </c>
      <c r="Q62" s="121"/>
      <c r="R62" s="168"/>
      <c r="S62" s="120"/>
      <c r="T62" s="120"/>
      <c r="U62" s="169">
        <f t="shared" ref="U62:U66" si="24">((1+R62%)*(1-S62%)/(1-T62%)-1)*100</f>
        <v>0</v>
      </c>
      <c r="V62" s="121"/>
      <c r="W62" s="121"/>
      <c r="X62" s="191"/>
      <c r="Y62" s="186"/>
      <c r="Z62" s="186"/>
      <c r="AA62" s="186"/>
      <c r="AB62" s="187"/>
      <c r="AC62" s="186">
        <f t="shared" si="18"/>
        <v>0</v>
      </c>
      <c r="AD62" s="186"/>
      <c r="AE62" s="186">
        <f t="shared" si="19"/>
        <v>0</v>
      </c>
      <c r="AF62" s="188"/>
      <c r="AG62" s="186">
        <f t="shared" ref="AG62:AG66" si="25">U62</f>
        <v>0</v>
      </c>
      <c r="AH62" s="186">
        <f t="shared" si="20"/>
        <v>0</v>
      </c>
      <c r="AI62" s="186"/>
      <c r="AJ62" s="186">
        <f t="shared" si="21"/>
        <v>0</v>
      </c>
      <c r="AK62" s="192" t="str">
        <f t="shared" ref="AK62:AK66" si="26">IFERROR(AJ62/X62,"-")</f>
        <v>-</v>
      </c>
    </row>
    <row r="63" spans="2:37" s="122" customFormat="1" ht="13">
      <c r="B63" s="146"/>
      <c r="C63" s="140"/>
      <c r="D63" s="141"/>
      <c r="E63" s="140"/>
      <c r="F63" s="142"/>
      <c r="G63" s="142"/>
      <c r="H63" s="143"/>
      <c r="I63" s="143"/>
      <c r="J63" s="143"/>
      <c r="K63" s="144"/>
      <c r="L63" s="144"/>
      <c r="M63" s="145"/>
      <c r="N63" s="144">
        <f t="shared" si="22"/>
        <v>0</v>
      </c>
      <c r="O63" s="144"/>
      <c r="P63" s="147">
        <f t="shared" si="23"/>
        <v>0</v>
      </c>
      <c r="Q63" s="121"/>
      <c r="R63" s="168"/>
      <c r="S63" s="120"/>
      <c r="T63" s="120"/>
      <c r="U63" s="169">
        <f t="shared" si="24"/>
        <v>0</v>
      </c>
      <c r="V63" s="121"/>
      <c r="W63" s="121"/>
      <c r="X63" s="191"/>
      <c r="Y63" s="186"/>
      <c r="Z63" s="186"/>
      <c r="AA63" s="186"/>
      <c r="AB63" s="187"/>
      <c r="AC63" s="186">
        <f t="shared" si="18"/>
        <v>0</v>
      </c>
      <c r="AD63" s="186"/>
      <c r="AE63" s="186">
        <f t="shared" si="19"/>
        <v>0</v>
      </c>
      <c r="AF63" s="188"/>
      <c r="AG63" s="186">
        <f t="shared" si="25"/>
        <v>0</v>
      </c>
      <c r="AH63" s="186">
        <f t="shared" si="20"/>
        <v>0</v>
      </c>
      <c r="AI63" s="186"/>
      <c r="AJ63" s="186">
        <f t="shared" si="21"/>
        <v>0</v>
      </c>
      <c r="AK63" s="192" t="str">
        <f t="shared" si="26"/>
        <v>-</v>
      </c>
    </row>
    <row r="64" spans="2:37" s="122" customFormat="1" ht="13">
      <c r="B64" s="146"/>
      <c r="C64" s="140"/>
      <c r="D64" s="141"/>
      <c r="E64" s="140"/>
      <c r="F64" s="142"/>
      <c r="G64" s="142"/>
      <c r="H64" s="143"/>
      <c r="I64" s="143"/>
      <c r="J64" s="143"/>
      <c r="K64" s="144"/>
      <c r="L64" s="144"/>
      <c r="M64" s="145"/>
      <c r="N64" s="144">
        <f t="shared" si="22"/>
        <v>0</v>
      </c>
      <c r="O64" s="144"/>
      <c r="P64" s="147">
        <f t="shared" si="23"/>
        <v>0</v>
      </c>
      <c r="Q64" s="121"/>
      <c r="R64" s="168"/>
      <c r="S64" s="120"/>
      <c r="T64" s="120"/>
      <c r="U64" s="169">
        <f t="shared" si="24"/>
        <v>0</v>
      </c>
      <c r="V64" s="121"/>
      <c r="W64" s="121"/>
      <c r="X64" s="191"/>
      <c r="Y64" s="186"/>
      <c r="Z64" s="186"/>
      <c r="AA64" s="186"/>
      <c r="AB64" s="187"/>
      <c r="AC64" s="186">
        <f t="shared" si="18"/>
        <v>0</v>
      </c>
      <c r="AD64" s="186"/>
      <c r="AE64" s="186">
        <f t="shared" si="19"/>
        <v>0</v>
      </c>
      <c r="AF64" s="188"/>
      <c r="AG64" s="186">
        <f t="shared" si="25"/>
        <v>0</v>
      </c>
      <c r="AH64" s="186">
        <f t="shared" si="20"/>
        <v>0</v>
      </c>
      <c r="AI64" s="186"/>
      <c r="AJ64" s="186">
        <f t="shared" si="21"/>
        <v>0</v>
      </c>
      <c r="AK64" s="192" t="str">
        <f t="shared" si="26"/>
        <v>-</v>
      </c>
    </row>
    <row r="65" spans="2:37" s="122" customFormat="1" ht="13">
      <c r="B65" s="146"/>
      <c r="C65" s="140"/>
      <c r="D65" s="141"/>
      <c r="E65" s="140"/>
      <c r="F65" s="142"/>
      <c r="G65" s="142"/>
      <c r="H65" s="143"/>
      <c r="I65" s="143"/>
      <c r="J65" s="143"/>
      <c r="K65" s="144"/>
      <c r="L65" s="144"/>
      <c r="M65" s="145"/>
      <c r="N65" s="144">
        <f t="shared" si="22"/>
        <v>0</v>
      </c>
      <c r="O65" s="144"/>
      <c r="P65" s="147">
        <f t="shared" si="23"/>
        <v>0</v>
      </c>
      <c r="Q65" s="121"/>
      <c r="R65" s="168"/>
      <c r="S65" s="120"/>
      <c r="T65" s="120"/>
      <c r="U65" s="169">
        <f t="shared" si="24"/>
        <v>0</v>
      </c>
      <c r="V65" s="121"/>
      <c r="W65" s="121"/>
      <c r="X65" s="191"/>
      <c r="Y65" s="186"/>
      <c r="Z65" s="186"/>
      <c r="AA65" s="186"/>
      <c r="AB65" s="187"/>
      <c r="AC65" s="186">
        <f t="shared" si="18"/>
        <v>0</v>
      </c>
      <c r="AD65" s="186"/>
      <c r="AE65" s="186">
        <f t="shared" si="19"/>
        <v>0</v>
      </c>
      <c r="AF65" s="188"/>
      <c r="AG65" s="186">
        <f t="shared" si="25"/>
        <v>0</v>
      </c>
      <c r="AH65" s="186">
        <f t="shared" si="20"/>
        <v>0</v>
      </c>
      <c r="AI65" s="186"/>
      <c r="AJ65" s="186">
        <f t="shared" si="21"/>
        <v>0</v>
      </c>
      <c r="AK65" s="192" t="str">
        <f t="shared" si="26"/>
        <v>-</v>
      </c>
    </row>
    <row r="66" spans="2:37" s="122" customFormat="1" thickBot="1">
      <c r="B66" s="148"/>
      <c r="C66" s="149"/>
      <c r="D66" s="150"/>
      <c r="E66" s="149"/>
      <c r="F66" s="151"/>
      <c r="G66" s="151"/>
      <c r="H66" s="152"/>
      <c r="I66" s="152"/>
      <c r="J66" s="152"/>
      <c r="K66" s="153"/>
      <c r="L66" s="153"/>
      <c r="M66" s="154"/>
      <c r="N66" s="153">
        <f t="shared" si="22"/>
        <v>0</v>
      </c>
      <c r="O66" s="153"/>
      <c r="P66" s="155">
        <f t="shared" si="23"/>
        <v>0</v>
      </c>
      <c r="Q66" s="121"/>
      <c r="R66" s="170"/>
      <c r="S66" s="139"/>
      <c r="T66" s="139"/>
      <c r="U66" s="171">
        <f t="shared" si="24"/>
        <v>0</v>
      </c>
      <c r="V66" s="121"/>
      <c r="W66" s="121"/>
      <c r="X66" s="193"/>
      <c r="Y66" s="194"/>
      <c r="Z66" s="194"/>
      <c r="AA66" s="194"/>
      <c r="AB66" s="195"/>
      <c r="AC66" s="194">
        <f t="shared" si="18"/>
        <v>0</v>
      </c>
      <c r="AD66" s="194"/>
      <c r="AE66" s="194">
        <f t="shared" si="19"/>
        <v>0</v>
      </c>
      <c r="AF66" s="196"/>
      <c r="AG66" s="194">
        <f t="shared" si="25"/>
        <v>0</v>
      </c>
      <c r="AH66" s="194">
        <f t="shared" si="20"/>
        <v>0</v>
      </c>
      <c r="AI66" s="194"/>
      <c r="AJ66" s="194">
        <f t="shared" si="21"/>
        <v>0</v>
      </c>
      <c r="AK66" s="197" t="str">
        <f t="shared" si="26"/>
        <v>-</v>
      </c>
    </row>
  </sheetData>
  <mergeCells count="14">
    <mergeCell ref="J59:P59"/>
    <mergeCell ref="R59:U59"/>
    <mergeCell ref="X59:AK59"/>
    <mergeCell ref="B2:C6"/>
    <mergeCell ref="D2:AK2"/>
    <mergeCell ref="D3:AJ6"/>
    <mergeCell ref="X8:AK8"/>
    <mergeCell ref="I9:L9"/>
    <mergeCell ref="M9:P9"/>
    <mergeCell ref="R9:U9"/>
    <mergeCell ref="X9:AK9"/>
    <mergeCell ref="J34:P34"/>
    <mergeCell ref="R34:U34"/>
    <mergeCell ref="X34:AK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520c74-d4c6-47d9-a6f7-2b8d6f14d782" xsi:nil="true"/>
    <lcf76f155ced4ddcb4097134ff3c332f xmlns="b2e344ba-c632-4b1f-b25c-a31e7c8fbd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7" ma:contentTypeDescription="Crie um novo documento." ma:contentTypeScope="" ma:versionID="62067f0431645b2f07fa9964bf65f775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169a268f7fe229bb28b96d83ace285a0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0619A-57A3-409E-97DC-245E23689F4E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2e344ba-c632-4b1f-b25c-a31e7c8fbd84"/>
    <ds:schemaRef ds:uri="9b520c74-d4c6-47d9-a6f7-2b8d6f14d78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554D0B-FA06-4A8D-A4CA-C72EE5677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520c74-d4c6-47d9-a6f7-2b8d6f14d782"/>
    <ds:schemaRef ds:uri="b2e344ba-c632-4b1f-b25c-a31e7c8fbd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A6325-F1EC-4AB2-9CA8-2525473AA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PREÇOS</vt:lpstr>
      <vt:lpstr>MEDIDAS</vt:lpstr>
      <vt:lpstr>CMV E VIABILIDADE</vt:lpstr>
      <vt:lpstr>TRIBUTAÇÃO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Henrique Santos Rosa</dc:creator>
  <cp:keywords/>
  <dc:description/>
  <cp:lastModifiedBy>Diego Rodrigues</cp:lastModifiedBy>
  <cp:revision/>
  <dcterms:created xsi:type="dcterms:W3CDTF">2023-05-03T21:04:46Z</dcterms:created>
  <dcterms:modified xsi:type="dcterms:W3CDTF">2025-08-14T15:44:58Z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0x010100BD7082707477C443ABE2979937260C9C</vt:lpwstr>
  </property>
  <property fmtid="{D5CDD505-2E9C-101B-9397-08002B2CF9AE}" pid="3" name="MediaServiceImageTags">
    <vt:lpwstr/>
  </property>
</Properties>
</file>